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0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eanjacquesandre/Desktop/APPIZY TESTS/02 McKinsey Matrix/"/>
    </mc:Choice>
  </mc:AlternateContent>
  <xr:revisionPtr revIDLastSave="0" documentId="13_ncr:1_{59BAC398-520B-1E46-AFCC-2534803B7DA7}" xr6:coauthVersionLast="45" xr6:coauthVersionMax="45" xr10:uidLastSave="{00000000-0000-0000-0000-000000000000}"/>
  <workbookProtection workbookAlgorithmName="SHA-512" workbookHashValue="qMmNCeFbRIo1XZD7+qCxvOomhCJ3Dm66FY1QMF7vLYCn2C7ljwxTs+NJxei3IhY9sXcf6VI5jF+I0s7HbobUKA==" workbookSaltValue="n6Ug5246H0Om8mjwwqVPEQ==" workbookSpinCount="100000" lockStructure="1"/>
  <bookViews>
    <workbookView xWindow="460" yWindow="460" windowWidth="27220" windowHeight="16660" xr2:uid="{CA3DDF5A-DA97-094E-AB72-15F3CBD73BA6}"/>
  </bookViews>
  <sheets>
    <sheet name="Strategic Diagnosis" sheetId="71" r:id="rId1"/>
  </sheets>
  <definedNames>
    <definedName name="AuthenticB">#REF!</definedName>
    <definedName name="Av_per_household">#REF!</definedName>
    <definedName name="CAGR_FG">#REF!</definedName>
    <definedName name="Change_P">#REF!</definedName>
    <definedName name="Change_Q">#REF!</definedName>
    <definedName name="Cosy_TechB">#REF!</definedName>
    <definedName name="CraftyB">#REF!</definedName>
    <definedName name="F_Factor">#REF!</definedName>
    <definedName name="FEMALE_FACTOR">#REF!</definedName>
    <definedName name="FFACTOR">#REF!</definedName>
    <definedName name="French_households">#REF!</definedName>
    <definedName name="KgperBuyer">#REF!</definedName>
    <definedName name="M_Factor">#REF!</definedName>
    <definedName name="MagicB">#REF!</definedName>
    <definedName name="MALE_FACTOR">#REF!</definedName>
    <definedName name="MFACTOR">#REF!</definedName>
    <definedName name="Moyenne">#REF!</definedName>
    <definedName name="NewB">#REF!</definedName>
    <definedName name="POPIledeFrance">#REF!</definedName>
    <definedName name="Prix_Nutella">#REF!</definedName>
    <definedName name="Quantity">#REF!</definedName>
    <definedName name="Responses_1">#REF!</definedName>
    <definedName name="Responses_2">#REF!</definedName>
    <definedName name="Responses_3">#REF!</definedName>
    <definedName name="Responses_4">#REF!</definedName>
    <definedName name="Responses_5">#REF!</definedName>
    <definedName name="Responses_6">#REF!</definedName>
    <definedName name="Responses_7">#REF!</definedName>
    <definedName name="Responses_8">#REF!</definedName>
    <definedName name="SecureB">#REF!</definedName>
    <definedName name="StandingB">#REF!</definedName>
    <definedName name="SteadyB">#REF!</definedName>
    <definedName name="SURVEY_SAMPLE_SIZE">#REF!</definedName>
    <definedName name="TOTALH">#REF!</definedName>
    <definedName name="Weight_1">'Strategic Diagnosis'!$M$60</definedName>
    <definedName name="Weight_10">'Strategic Diagnosis'!$M$69</definedName>
    <definedName name="Weight_11">'Strategic Diagnosis'!$M$70</definedName>
    <definedName name="Weight_12">'Strategic Diagnosis'!$M$71</definedName>
    <definedName name="Weight_13">'Strategic Diagnosis'!$M$72</definedName>
    <definedName name="Weight_14">'Strategic Diagnosis'!$M$73</definedName>
    <definedName name="Weight_15">'Strategic Diagnosis'!$M$74</definedName>
    <definedName name="Weight_16">'Strategic Diagnosis'!$M$75</definedName>
    <definedName name="Weight_17">'Strategic Diagnosis'!$M$76</definedName>
    <definedName name="Weight_18">'Strategic Diagnosis'!$M$77</definedName>
    <definedName name="Weight_19">'Strategic Diagnosis'!$M$78</definedName>
    <definedName name="Weight_2">'Strategic Diagnosis'!$M$61</definedName>
    <definedName name="Weight_20">'Strategic Diagnosis'!$M$79</definedName>
    <definedName name="Weight_21">'Strategic Diagnosis'!$M$80</definedName>
    <definedName name="Weight_22">'Strategic Diagnosis'!$M$81</definedName>
    <definedName name="Weight_23">'Strategic Diagnosis'!$M$82</definedName>
    <definedName name="Weight_24">'Strategic Diagnosis'!$M$83</definedName>
    <definedName name="Weight_25">'Strategic Diagnosis'!$M$84</definedName>
    <definedName name="Weight_26">'Strategic Diagnosis'!$M$85</definedName>
    <definedName name="Weight_27">'Strategic Diagnosis'!$M$86</definedName>
    <definedName name="Weight_28">'Strategic Diagnosis'!$M$87</definedName>
    <definedName name="Weight_29">'Strategic Diagnosis'!$M$88</definedName>
    <definedName name="Weight_3">'Strategic Diagnosis'!$M$62</definedName>
    <definedName name="Weight_30">'Strategic Diagnosis'!$M$89</definedName>
    <definedName name="Weight_31">'Strategic Diagnosis'!$M$90</definedName>
    <definedName name="Weight_32">'Strategic Diagnosis'!$M$91</definedName>
    <definedName name="Weight_33">'Strategic Diagnosis'!$M$92</definedName>
    <definedName name="Weight_34">'Strategic Diagnosis'!$M$93</definedName>
    <definedName name="Weight_35">'Strategic Diagnosis'!$M$94</definedName>
    <definedName name="Weight_36">'Strategic Diagnosis'!$M$95</definedName>
    <definedName name="Weight_37">'Strategic Diagnosis'!$M$96</definedName>
    <definedName name="Weight_38">'Strategic Diagnosis'!$M$97</definedName>
    <definedName name="Weight_39">'Strategic Diagnosis'!$M$98</definedName>
    <definedName name="Weight_4">'Strategic Diagnosis'!$M$63</definedName>
    <definedName name="Weight_40">'Strategic Diagnosis'!$M$99</definedName>
    <definedName name="Weight_41">'Strategic Diagnosis'!$M$100</definedName>
    <definedName name="Weight_42">'Strategic Diagnosis'!$M$101</definedName>
    <definedName name="Weight_43">'Strategic Diagnosis'!$M$102</definedName>
    <definedName name="Weight_44">'Strategic Diagnosis'!$M$103</definedName>
    <definedName name="Weight_45">'Strategic Diagnosis'!$M$104</definedName>
    <definedName name="Weight_46">'Strategic Diagnosis'!$M$105</definedName>
    <definedName name="Weight_47">'Strategic Diagnosis'!$M$106</definedName>
    <definedName name="Weight_48">'Strategic Diagnosis'!$M$107</definedName>
    <definedName name="Weight_49">'Strategic Diagnosis'!$M$108</definedName>
    <definedName name="Weight_5">'Strategic Diagnosis'!$M$64</definedName>
    <definedName name="Weight_50">'Strategic Diagnosis'!$M$109</definedName>
    <definedName name="Weight_6">'Strategic Diagnosis'!$M$65</definedName>
    <definedName name="Weight_7">'Strategic Diagnosis'!$M$66</definedName>
    <definedName name="Weight_8">'Strategic Diagnosis'!$M$67</definedName>
    <definedName name="Weight_9">'Strategic Diagnosis'!$M$68</definedName>
  </definedNames>
  <calcPr calcId="191029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S366" i="71" l="1"/>
  <c r="T366" i="71"/>
  <c r="U366" i="71"/>
  <c r="V366" i="71"/>
  <c r="W366" i="71"/>
  <c r="X366" i="71"/>
  <c r="S367" i="71"/>
  <c r="T367" i="71"/>
  <c r="U367" i="71"/>
  <c r="V367" i="71"/>
  <c r="W367" i="71"/>
  <c r="X367" i="71"/>
  <c r="S368" i="71"/>
  <c r="T368" i="71"/>
  <c r="U368" i="71"/>
  <c r="V368" i="71"/>
  <c r="W368" i="71"/>
  <c r="X368" i="71"/>
  <c r="S369" i="71"/>
  <c r="T369" i="71"/>
  <c r="U369" i="71"/>
  <c r="V369" i="71"/>
  <c r="W369" i="71"/>
  <c r="X369" i="71"/>
  <c r="S370" i="71"/>
  <c r="T370" i="71"/>
  <c r="U370" i="71"/>
  <c r="V370" i="71"/>
  <c r="W370" i="71"/>
  <c r="X370" i="71"/>
  <c r="S371" i="71"/>
  <c r="T371" i="71"/>
  <c r="U371" i="71"/>
  <c r="V371" i="71"/>
  <c r="W371" i="71"/>
  <c r="X371" i="71"/>
  <c r="S372" i="71"/>
  <c r="T372" i="71"/>
  <c r="U372" i="71"/>
  <c r="V372" i="71"/>
  <c r="W372" i="71"/>
  <c r="X372" i="71"/>
  <c r="S373" i="71"/>
  <c r="T373" i="71"/>
  <c r="U373" i="71"/>
  <c r="V373" i="71"/>
  <c r="W373" i="71"/>
  <c r="X373" i="71"/>
  <c r="S374" i="71"/>
  <c r="T374" i="71"/>
  <c r="U374" i="71"/>
  <c r="V374" i="71"/>
  <c r="W374" i="71"/>
  <c r="X374" i="71"/>
  <c r="S375" i="71"/>
  <c r="T375" i="71"/>
  <c r="U375" i="71"/>
  <c r="V375" i="71"/>
  <c r="W375" i="71"/>
  <c r="X375" i="71"/>
  <c r="S376" i="71"/>
  <c r="T376" i="71"/>
  <c r="U376" i="71"/>
  <c r="V376" i="71"/>
  <c r="W376" i="71"/>
  <c r="X376" i="71"/>
  <c r="S377" i="71"/>
  <c r="T377" i="71"/>
  <c r="U377" i="71"/>
  <c r="V377" i="71"/>
  <c r="W377" i="71"/>
  <c r="X377" i="71"/>
  <c r="S378" i="71"/>
  <c r="T378" i="71"/>
  <c r="U378" i="71"/>
  <c r="V378" i="71"/>
  <c r="W378" i="71"/>
  <c r="X378" i="71"/>
  <c r="S379" i="71"/>
  <c r="T379" i="71"/>
  <c r="U379" i="71"/>
  <c r="V379" i="71"/>
  <c r="W379" i="71"/>
  <c r="X379" i="71"/>
  <c r="S380" i="71"/>
  <c r="T380" i="71"/>
  <c r="U380" i="71"/>
  <c r="V380" i="71"/>
  <c r="W380" i="71"/>
  <c r="X380" i="71"/>
  <c r="S381" i="71"/>
  <c r="T381" i="71"/>
  <c r="U381" i="71"/>
  <c r="V381" i="71"/>
  <c r="W381" i="71"/>
  <c r="X381" i="71"/>
  <c r="S382" i="71"/>
  <c r="T382" i="71"/>
  <c r="U382" i="71"/>
  <c r="V382" i="71"/>
  <c r="W382" i="71"/>
  <c r="X382" i="71"/>
  <c r="S383" i="71"/>
  <c r="T383" i="71"/>
  <c r="U383" i="71"/>
  <c r="V383" i="71"/>
  <c r="W383" i="71"/>
  <c r="X383" i="71"/>
  <c r="S384" i="71"/>
  <c r="T384" i="71"/>
  <c r="U384" i="71"/>
  <c r="V384" i="71"/>
  <c r="W384" i="71"/>
  <c r="X384" i="71"/>
  <c r="S385" i="71"/>
  <c r="T385" i="71"/>
  <c r="U385" i="71"/>
  <c r="V385" i="71"/>
  <c r="W385" i="71"/>
  <c r="X385" i="71"/>
  <c r="S386" i="71"/>
  <c r="T386" i="71"/>
  <c r="U386" i="71"/>
  <c r="V386" i="71"/>
  <c r="W386" i="71"/>
  <c r="X386" i="71"/>
  <c r="S387" i="71"/>
  <c r="T387" i="71"/>
  <c r="U387" i="71"/>
  <c r="V387" i="71"/>
  <c r="W387" i="71"/>
  <c r="X387" i="71"/>
  <c r="S388" i="71"/>
  <c r="T388" i="71"/>
  <c r="U388" i="71"/>
  <c r="V388" i="71"/>
  <c r="W388" i="71"/>
  <c r="X388" i="71"/>
  <c r="S389" i="71"/>
  <c r="T389" i="71"/>
  <c r="U389" i="71"/>
  <c r="V389" i="71"/>
  <c r="W389" i="71"/>
  <c r="X389" i="71"/>
  <c r="S390" i="71"/>
  <c r="T390" i="71"/>
  <c r="U390" i="71"/>
  <c r="V390" i="71"/>
  <c r="W390" i="71"/>
  <c r="X390" i="71"/>
  <c r="S391" i="71"/>
  <c r="T391" i="71"/>
  <c r="U391" i="71"/>
  <c r="V391" i="71"/>
  <c r="W391" i="71"/>
  <c r="X391" i="71"/>
  <c r="S392" i="71"/>
  <c r="T392" i="71"/>
  <c r="U392" i="71"/>
  <c r="V392" i="71"/>
  <c r="W392" i="71"/>
  <c r="X392" i="71"/>
  <c r="S393" i="71"/>
  <c r="T393" i="71"/>
  <c r="U393" i="71"/>
  <c r="V393" i="71"/>
  <c r="W393" i="71"/>
  <c r="X393" i="71"/>
  <c r="S394" i="71"/>
  <c r="T394" i="71"/>
  <c r="U394" i="71"/>
  <c r="V394" i="71"/>
  <c r="W394" i="71"/>
  <c r="X394" i="71"/>
  <c r="S395" i="71"/>
  <c r="T395" i="71"/>
  <c r="U395" i="71"/>
  <c r="V395" i="71"/>
  <c r="W395" i="71"/>
  <c r="X395" i="71"/>
  <c r="S396" i="71"/>
  <c r="T396" i="71"/>
  <c r="U396" i="71"/>
  <c r="V396" i="71"/>
  <c r="W396" i="71"/>
  <c r="X396" i="71"/>
  <c r="S397" i="71"/>
  <c r="T397" i="71"/>
  <c r="U397" i="71"/>
  <c r="V397" i="71"/>
  <c r="W397" i="71"/>
  <c r="X397" i="71"/>
  <c r="S398" i="71"/>
  <c r="T398" i="71"/>
  <c r="U398" i="71"/>
  <c r="V398" i="71"/>
  <c r="W398" i="71"/>
  <c r="X398" i="71"/>
  <c r="S399" i="71"/>
  <c r="T399" i="71"/>
  <c r="U399" i="71"/>
  <c r="V399" i="71"/>
  <c r="W399" i="71"/>
  <c r="X399" i="71"/>
  <c r="S400" i="71"/>
  <c r="T400" i="71"/>
  <c r="U400" i="71"/>
  <c r="V400" i="71"/>
  <c r="W400" i="71"/>
  <c r="X400" i="71"/>
  <c r="S401" i="71"/>
  <c r="T401" i="71"/>
  <c r="U401" i="71"/>
  <c r="V401" i="71"/>
  <c r="W401" i="71"/>
  <c r="X401" i="71"/>
  <c r="S402" i="71"/>
  <c r="T402" i="71"/>
  <c r="U402" i="71"/>
  <c r="V402" i="71"/>
  <c r="W402" i="71"/>
  <c r="X402" i="71"/>
  <c r="S403" i="71"/>
  <c r="T403" i="71"/>
  <c r="U403" i="71"/>
  <c r="V403" i="71"/>
  <c r="W403" i="71"/>
  <c r="X403" i="71"/>
  <c r="S404" i="71"/>
  <c r="T404" i="71"/>
  <c r="U404" i="71"/>
  <c r="V404" i="71"/>
  <c r="W404" i="71"/>
  <c r="X404" i="71"/>
  <c r="S405" i="71"/>
  <c r="T405" i="71"/>
  <c r="U405" i="71"/>
  <c r="V405" i="71"/>
  <c r="W405" i="71"/>
  <c r="X405" i="71"/>
  <c r="S406" i="71"/>
  <c r="T406" i="71"/>
  <c r="U406" i="71"/>
  <c r="V406" i="71"/>
  <c r="W406" i="71"/>
  <c r="X406" i="71"/>
  <c r="S407" i="71"/>
  <c r="T407" i="71"/>
  <c r="U407" i="71"/>
  <c r="V407" i="71"/>
  <c r="W407" i="71"/>
  <c r="X407" i="71"/>
  <c r="S408" i="71"/>
  <c r="T408" i="71"/>
  <c r="U408" i="71"/>
  <c r="V408" i="71"/>
  <c r="W408" i="71"/>
  <c r="X408" i="71"/>
  <c r="S409" i="71"/>
  <c r="T409" i="71"/>
  <c r="U409" i="71"/>
  <c r="V409" i="71"/>
  <c r="W409" i="71"/>
  <c r="X409" i="71"/>
  <c r="S410" i="71"/>
  <c r="T410" i="71"/>
  <c r="U410" i="71"/>
  <c r="V410" i="71"/>
  <c r="W410" i="71"/>
  <c r="X410" i="71"/>
  <c r="S411" i="71"/>
  <c r="T411" i="71"/>
  <c r="U411" i="71"/>
  <c r="V411" i="71"/>
  <c r="W411" i="71"/>
  <c r="X411" i="71"/>
  <c r="S412" i="71"/>
  <c r="T412" i="71"/>
  <c r="U412" i="71"/>
  <c r="V412" i="71"/>
  <c r="W412" i="71"/>
  <c r="X412" i="71"/>
  <c r="S413" i="71"/>
  <c r="T413" i="71"/>
  <c r="U413" i="71"/>
  <c r="V413" i="71"/>
  <c r="W413" i="71"/>
  <c r="X413" i="71"/>
  <c r="S414" i="71"/>
  <c r="T414" i="71"/>
  <c r="U414" i="71"/>
  <c r="V414" i="71"/>
  <c r="W414" i="71"/>
  <c r="X414" i="71"/>
  <c r="S415" i="71"/>
  <c r="T415" i="71"/>
  <c r="U415" i="71"/>
  <c r="V415" i="71"/>
  <c r="W415" i="71"/>
  <c r="X415" i="71"/>
  <c r="G366" i="71"/>
  <c r="H366" i="71"/>
  <c r="I366" i="71"/>
  <c r="J366" i="71"/>
  <c r="K366" i="71"/>
  <c r="L366" i="71"/>
  <c r="M366" i="71"/>
  <c r="N366" i="71"/>
  <c r="O366" i="71"/>
  <c r="P366" i="71"/>
  <c r="Q366" i="71"/>
  <c r="R366" i="71"/>
  <c r="G367" i="71"/>
  <c r="H367" i="71"/>
  <c r="I367" i="71"/>
  <c r="J367" i="71"/>
  <c r="K367" i="71"/>
  <c r="L367" i="71"/>
  <c r="M367" i="71"/>
  <c r="N367" i="71"/>
  <c r="O367" i="71"/>
  <c r="P367" i="71"/>
  <c r="Q367" i="71"/>
  <c r="R367" i="71"/>
  <c r="G368" i="71"/>
  <c r="H368" i="71"/>
  <c r="I368" i="71"/>
  <c r="J368" i="71"/>
  <c r="K368" i="71"/>
  <c r="L368" i="71"/>
  <c r="M368" i="71"/>
  <c r="N368" i="71"/>
  <c r="O368" i="71"/>
  <c r="P368" i="71"/>
  <c r="Q368" i="71"/>
  <c r="R368" i="71"/>
  <c r="G369" i="71"/>
  <c r="H369" i="71"/>
  <c r="I369" i="71"/>
  <c r="J369" i="71"/>
  <c r="K369" i="71"/>
  <c r="L369" i="71"/>
  <c r="M369" i="71"/>
  <c r="N369" i="71"/>
  <c r="O369" i="71"/>
  <c r="P369" i="71"/>
  <c r="Q369" i="71"/>
  <c r="R369" i="71"/>
  <c r="G370" i="71"/>
  <c r="H370" i="71"/>
  <c r="I370" i="71"/>
  <c r="J370" i="71"/>
  <c r="K370" i="71"/>
  <c r="L370" i="71"/>
  <c r="M370" i="71"/>
  <c r="N370" i="71"/>
  <c r="O370" i="71"/>
  <c r="P370" i="71"/>
  <c r="Q370" i="71"/>
  <c r="R370" i="71"/>
  <c r="G371" i="71"/>
  <c r="H371" i="71"/>
  <c r="I371" i="71"/>
  <c r="J371" i="71"/>
  <c r="K371" i="71"/>
  <c r="L371" i="71"/>
  <c r="M371" i="71"/>
  <c r="N371" i="71"/>
  <c r="O371" i="71"/>
  <c r="P371" i="71"/>
  <c r="Q371" i="71"/>
  <c r="R371" i="71"/>
  <c r="G372" i="71"/>
  <c r="H372" i="71"/>
  <c r="I372" i="71"/>
  <c r="J372" i="71"/>
  <c r="K372" i="71"/>
  <c r="L372" i="71"/>
  <c r="M372" i="71"/>
  <c r="N372" i="71"/>
  <c r="O372" i="71"/>
  <c r="P372" i="71"/>
  <c r="Q372" i="71"/>
  <c r="R372" i="71"/>
  <c r="G373" i="71"/>
  <c r="H373" i="71"/>
  <c r="I373" i="71"/>
  <c r="J373" i="71"/>
  <c r="K373" i="71"/>
  <c r="L373" i="71"/>
  <c r="M373" i="71"/>
  <c r="N373" i="71"/>
  <c r="O373" i="71"/>
  <c r="P373" i="71"/>
  <c r="Q373" i="71"/>
  <c r="R373" i="71"/>
  <c r="G374" i="71"/>
  <c r="H374" i="71"/>
  <c r="I374" i="71"/>
  <c r="J374" i="71"/>
  <c r="K374" i="71"/>
  <c r="L374" i="71"/>
  <c r="M374" i="71"/>
  <c r="N374" i="71"/>
  <c r="O374" i="71"/>
  <c r="P374" i="71"/>
  <c r="Q374" i="71"/>
  <c r="R374" i="71"/>
  <c r="G375" i="71"/>
  <c r="H375" i="71"/>
  <c r="I375" i="71"/>
  <c r="J375" i="71"/>
  <c r="K375" i="71"/>
  <c r="L375" i="71"/>
  <c r="M375" i="71"/>
  <c r="N375" i="71"/>
  <c r="O375" i="71"/>
  <c r="P375" i="71"/>
  <c r="Q375" i="71"/>
  <c r="R375" i="71"/>
  <c r="G376" i="71"/>
  <c r="H376" i="71"/>
  <c r="I376" i="71"/>
  <c r="J376" i="71"/>
  <c r="K376" i="71"/>
  <c r="L376" i="71"/>
  <c r="M376" i="71"/>
  <c r="N376" i="71"/>
  <c r="O376" i="71"/>
  <c r="P376" i="71"/>
  <c r="Q376" i="71"/>
  <c r="R376" i="71"/>
  <c r="G377" i="71"/>
  <c r="H377" i="71"/>
  <c r="I377" i="71"/>
  <c r="J377" i="71"/>
  <c r="K377" i="71"/>
  <c r="L377" i="71"/>
  <c r="M377" i="71"/>
  <c r="N377" i="71"/>
  <c r="O377" i="71"/>
  <c r="P377" i="71"/>
  <c r="Q377" i="71"/>
  <c r="R377" i="71"/>
  <c r="G378" i="71"/>
  <c r="H378" i="71"/>
  <c r="I378" i="71"/>
  <c r="J378" i="71"/>
  <c r="K378" i="71"/>
  <c r="L378" i="71"/>
  <c r="M378" i="71"/>
  <c r="N378" i="71"/>
  <c r="O378" i="71"/>
  <c r="P378" i="71"/>
  <c r="Q378" i="71"/>
  <c r="R378" i="71"/>
  <c r="G379" i="71"/>
  <c r="H379" i="71"/>
  <c r="I379" i="71"/>
  <c r="J379" i="71"/>
  <c r="K379" i="71"/>
  <c r="L379" i="71"/>
  <c r="M379" i="71"/>
  <c r="N379" i="71"/>
  <c r="O379" i="71"/>
  <c r="P379" i="71"/>
  <c r="Q379" i="71"/>
  <c r="R379" i="71"/>
  <c r="G380" i="71"/>
  <c r="H380" i="71"/>
  <c r="I380" i="71"/>
  <c r="J380" i="71"/>
  <c r="K380" i="71"/>
  <c r="L380" i="71"/>
  <c r="M380" i="71"/>
  <c r="N380" i="71"/>
  <c r="O380" i="71"/>
  <c r="P380" i="71"/>
  <c r="Q380" i="71"/>
  <c r="R380" i="71"/>
  <c r="G381" i="71"/>
  <c r="H381" i="71"/>
  <c r="I381" i="71"/>
  <c r="J381" i="71"/>
  <c r="K381" i="71"/>
  <c r="L381" i="71"/>
  <c r="M381" i="71"/>
  <c r="N381" i="71"/>
  <c r="O381" i="71"/>
  <c r="P381" i="71"/>
  <c r="Q381" i="71"/>
  <c r="R381" i="71"/>
  <c r="G382" i="71"/>
  <c r="H382" i="71"/>
  <c r="I382" i="71"/>
  <c r="J382" i="71"/>
  <c r="K382" i="71"/>
  <c r="L382" i="71"/>
  <c r="M382" i="71"/>
  <c r="N382" i="71"/>
  <c r="O382" i="71"/>
  <c r="P382" i="71"/>
  <c r="Q382" i="71"/>
  <c r="R382" i="71"/>
  <c r="G383" i="71"/>
  <c r="H383" i="71"/>
  <c r="I383" i="71"/>
  <c r="J383" i="71"/>
  <c r="K383" i="71"/>
  <c r="L383" i="71"/>
  <c r="M383" i="71"/>
  <c r="N383" i="71"/>
  <c r="O383" i="71"/>
  <c r="P383" i="71"/>
  <c r="Q383" i="71"/>
  <c r="R383" i="71"/>
  <c r="G384" i="71"/>
  <c r="H384" i="71"/>
  <c r="I384" i="71"/>
  <c r="J384" i="71"/>
  <c r="K384" i="71"/>
  <c r="L384" i="71"/>
  <c r="M384" i="71"/>
  <c r="N384" i="71"/>
  <c r="O384" i="71"/>
  <c r="P384" i="71"/>
  <c r="Q384" i="71"/>
  <c r="R384" i="71"/>
  <c r="G385" i="71"/>
  <c r="H385" i="71"/>
  <c r="I385" i="71"/>
  <c r="J385" i="71"/>
  <c r="K385" i="71"/>
  <c r="L385" i="71"/>
  <c r="M385" i="71"/>
  <c r="N385" i="71"/>
  <c r="O385" i="71"/>
  <c r="P385" i="71"/>
  <c r="Q385" i="71"/>
  <c r="R385" i="71"/>
  <c r="G386" i="71"/>
  <c r="H386" i="71"/>
  <c r="I386" i="71"/>
  <c r="J386" i="71"/>
  <c r="K386" i="71"/>
  <c r="L386" i="71"/>
  <c r="M386" i="71"/>
  <c r="N386" i="71"/>
  <c r="O386" i="71"/>
  <c r="P386" i="71"/>
  <c r="Q386" i="71"/>
  <c r="R386" i="71"/>
  <c r="G387" i="71"/>
  <c r="H387" i="71"/>
  <c r="I387" i="71"/>
  <c r="J387" i="71"/>
  <c r="K387" i="71"/>
  <c r="L387" i="71"/>
  <c r="M387" i="71"/>
  <c r="N387" i="71"/>
  <c r="O387" i="71"/>
  <c r="P387" i="71"/>
  <c r="Q387" i="71"/>
  <c r="R387" i="71"/>
  <c r="G388" i="71"/>
  <c r="H388" i="71"/>
  <c r="I388" i="71"/>
  <c r="J388" i="71"/>
  <c r="K388" i="71"/>
  <c r="L388" i="71"/>
  <c r="M388" i="71"/>
  <c r="N388" i="71"/>
  <c r="O388" i="71"/>
  <c r="P388" i="71"/>
  <c r="Q388" i="71"/>
  <c r="R388" i="71"/>
  <c r="G389" i="71"/>
  <c r="H389" i="71"/>
  <c r="I389" i="71"/>
  <c r="J389" i="71"/>
  <c r="K389" i="71"/>
  <c r="L389" i="71"/>
  <c r="M389" i="71"/>
  <c r="N389" i="71"/>
  <c r="O389" i="71"/>
  <c r="P389" i="71"/>
  <c r="Q389" i="71"/>
  <c r="R389" i="71"/>
  <c r="G390" i="71"/>
  <c r="H390" i="71"/>
  <c r="I390" i="71"/>
  <c r="J390" i="71"/>
  <c r="K390" i="71"/>
  <c r="L390" i="71"/>
  <c r="M390" i="71"/>
  <c r="N390" i="71"/>
  <c r="O390" i="71"/>
  <c r="P390" i="71"/>
  <c r="Q390" i="71"/>
  <c r="R390" i="71"/>
  <c r="G391" i="71"/>
  <c r="H391" i="71"/>
  <c r="I391" i="71"/>
  <c r="J391" i="71"/>
  <c r="K391" i="71"/>
  <c r="L391" i="71"/>
  <c r="M391" i="71"/>
  <c r="N391" i="71"/>
  <c r="O391" i="71"/>
  <c r="P391" i="71"/>
  <c r="Q391" i="71"/>
  <c r="R391" i="71"/>
  <c r="G392" i="71"/>
  <c r="H392" i="71"/>
  <c r="I392" i="71"/>
  <c r="J392" i="71"/>
  <c r="K392" i="71"/>
  <c r="L392" i="71"/>
  <c r="M392" i="71"/>
  <c r="N392" i="71"/>
  <c r="O392" i="71"/>
  <c r="P392" i="71"/>
  <c r="Q392" i="71"/>
  <c r="R392" i="71"/>
  <c r="G393" i="71"/>
  <c r="H393" i="71"/>
  <c r="I393" i="71"/>
  <c r="J393" i="71"/>
  <c r="K393" i="71"/>
  <c r="L393" i="71"/>
  <c r="M393" i="71"/>
  <c r="N393" i="71"/>
  <c r="O393" i="71"/>
  <c r="P393" i="71"/>
  <c r="Q393" i="71"/>
  <c r="R393" i="71"/>
  <c r="G394" i="71"/>
  <c r="H394" i="71"/>
  <c r="I394" i="71"/>
  <c r="J394" i="71"/>
  <c r="K394" i="71"/>
  <c r="L394" i="71"/>
  <c r="M394" i="71"/>
  <c r="N394" i="71"/>
  <c r="O394" i="71"/>
  <c r="P394" i="71"/>
  <c r="Q394" i="71"/>
  <c r="R394" i="71"/>
  <c r="G395" i="71"/>
  <c r="H395" i="71"/>
  <c r="I395" i="71"/>
  <c r="J395" i="71"/>
  <c r="K395" i="71"/>
  <c r="L395" i="71"/>
  <c r="M395" i="71"/>
  <c r="N395" i="71"/>
  <c r="O395" i="71"/>
  <c r="P395" i="71"/>
  <c r="Q395" i="71"/>
  <c r="R395" i="71"/>
  <c r="G396" i="71"/>
  <c r="H396" i="71"/>
  <c r="I396" i="71"/>
  <c r="J396" i="71"/>
  <c r="K396" i="71"/>
  <c r="L396" i="71"/>
  <c r="M396" i="71"/>
  <c r="N396" i="71"/>
  <c r="O396" i="71"/>
  <c r="P396" i="71"/>
  <c r="Q396" i="71"/>
  <c r="R396" i="71"/>
  <c r="G397" i="71"/>
  <c r="H397" i="71"/>
  <c r="I397" i="71"/>
  <c r="J397" i="71"/>
  <c r="K397" i="71"/>
  <c r="L397" i="71"/>
  <c r="M397" i="71"/>
  <c r="N397" i="71"/>
  <c r="O397" i="71"/>
  <c r="P397" i="71"/>
  <c r="Q397" i="71"/>
  <c r="R397" i="71"/>
  <c r="G398" i="71"/>
  <c r="H398" i="71"/>
  <c r="I398" i="71"/>
  <c r="J398" i="71"/>
  <c r="K398" i="71"/>
  <c r="L398" i="71"/>
  <c r="M398" i="71"/>
  <c r="N398" i="71"/>
  <c r="O398" i="71"/>
  <c r="P398" i="71"/>
  <c r="Q398" i="71"/>
  <c r="R398" i="71"/>
  <c r="G399" i="71"/>
  <c r="H399" i="71"/>
  <c r="I399" i="71"/>
  <c r="J399" i="71"/>
  <c r="K399" i="71"/>
  <c r="L399" i="71"/>
  <c r="M399" i="71"/>
  <c r="N399" i="71"/>
  <c r="O399" i="71"/>
  <c r="P399" i="71"/>
  <c r="Q399" i="71"/>
  <c r="R399" i="71"/>
  <c r="G400" i="71"/>
  <c r="H400" i="71"/>
  <c r="I400" i="71"/>
  <c r="J400" i="71"/>
  <c r="K400" i="71"/>
  <c r="L400" i="71"/>
  <c r="M400" i="71"/>
  <c r="N400" i="71"/>
  <c r="O400" i="71"/>
  <c r="P400" i="71"/>
  <c r="Q400" i="71"/>
  <c r="R400" i="71"/>
  <c r="G401" i="71"/>
  <c r="H401" i="71"/>
  <c r="I401" i="71"/>
  <c r="J401" i="71"/>
  <c r="K401" i="71"/>
  <c r="L401" i="71"/>
  <c r="M401" i="71"/>
  <c r="N401" i="71"/>
  <c r="O401" i="71"/>
  <c r="P401" i="71"/>
  <c r="Q401" i="71"/>
  <c r="R401" i="71"/>
  <c r="G402" i="71"/>
  <c r="H402" i="71"/>
  <c r="I402" i="71"/>
  <c r="J402" i="71"/>
  <c r="K402" i="71"/>
  <c r="L402" i="71"/>
  <c r="M402" i="71"/>
  <c r="N402" i="71"/>
  <c r="O402" i="71"/>
  <c r="P402" i="71"/>
  <c r="Q402" i="71"/>
  <c r="R402" i="71"/>
  <c r="G403" i="71"/>
  <c r="H403" i="71"/>
  <c r="I403" i="71"/>
  <c r="J403" i="71"/>
  <c r="K403" i="71"/>
  <c r="L403" i="71"/>
  <c r="M403" i="71"/>
  <c r="N403" i="71"/>
  <c r="O403" i="71"/>
  <c r="P403" i="71"/>
  <c r="Q403" i="71"/>
  <c r="R403" i="71"/>
  <c r="G404" i="71"/>
  <c r="H404" i="71"/>
  <c r="I404" i="71"/>
  <c r="J404" i="71"/>
  <c r="K404" i="71"/>
  <c r="L404" i="71"/>
  <c r="M404" i="71"/>
  <c r="N404" i="71"/>
  <c r="O404" i="71"/>
  <c r="P404" i="71"/>
  <c r="Q404" i="71"/>
  <c r="R404" i="71"/>
  <c r="G405" i="71"/>
  <c r="H405" i="71"/>
  <c r="I405" i="71"/>
  <c r="J405" i="71"/>
  <c r="K405" i="71"/>
  <c r="L405" i="71"/>
  <c r="M405" i="71"/>
  <c r="N405" i="71"/>
  <c r="O405" i="71"/>
  <c r="P405" i="71"/>
  <c r="Q405" i="71"/>
  <c r="R405" i="71"/>
  <c r="G406" i="71"/>
  <c r="H406" i="71"/>
  <c r="I406" i="71"/>
  <c r="J406" i="71"/>
  <c r="K406" i="71"/>
  <c r="L406" i="71"/>
  <c r="M406" i="71"/>
  <c r="N406" i="71"/>
  <c r="O406" i="71"/>
  <c r="P406" i="71"/>
  <c r="Q406" i="71"/>
  <c r="R406" i="71"/>
  <c r="G407" i="71"/>
  <c r="H407" i="71"/>
  <c r="I407" i="71"/>
  <c r="J407" i="71"/>
  <c r="K407" i="71"/>
  <c r="L407" i="71"/>
  <c r="M407" i="71"/>
  <c r="N407" i="71"/>
  <c r="O407" i="71"/>
  <c r="P407" i="71"/>
  <c r="Q407" i="71"/>
  <c r="R407" i="71"/>
  <c r="G408" i="71"/>
  <c r="H408" i="71"/>
  <c r="I408" i="71"/>
  <c r="J408" i="71"/>
  <c r="K408" i="71"/>
  <c r="L408" i="71"/>
  <c r="M408" i="71"/>
  <c r="N408" i="71"/>
  <c r="O408" i="71"/>
  <c r="P408" i="71"/>
  <c r="Q408" i="71"/>
  <c r="R408" i="71"/>
  <c r="G409" i="71"/>
  <c r="H409" i="71"/>
  <c r="I409" i="71"/>
  <c r="J409" i="71"/>
  <c r="K409" i="71"/>
  <c r="L409" i="71"/>
  <c r="M409" i="71"/>
  <c r="N409" i="71"/>
  <c r="O409" i="71"/>
  <c r="P409" i="71"/>
  <c r="Q409" i="71"/>
  <c r="R409" i="71"/>
  <c r="G410" i="71"/>
  <c r="H410" i="71"/>
  <c r="I410" i="71"/>
  <c r="J410" i="71"/>
  <c r="K410" i="71"/>
  <c r="L410" i="71"/>
  <c r="M410" i="71"/>
  <c r="N410" i="71"/>
  <c r="O410" i="71"/>
  <c r="P410" i="71"/>
  <c r="Q410" i="71"/>
  <c r="R410" i="71"/>
  <c r="G411" i="71"/>
  <c r="H411" i="71"/>
  <c r="I411" i="71"/>
  <c r="J411" i="71"/>
  <c r="K411" i="71"/>
  <c r="L411" i="71"/>
  <c r="M411" i="71"/>
  <c r="N411" i="71"/>
  <c r="O411" i="71"/>
  <c r="P411" i="71"/>
  <c r="Q411" i="71"/>
  <c r="R411" i="71"/>
  <c r="G412" i="71"/>
  <c r="H412" i="71"/>
  <c r="I412" i="71"/>
  <c r="J412" i="71"/>
  <c r="K412" i="71"/>
  <c r="L412" i="71"/>
  <c r="M412" i="71"/>
  <c r="N412" i="71"/>
  <c r="O412" i="71"/>
  <c r="P412" i="71"/>
  <c r="Q412" i="71"/>
  <c r="R412" i="71"/>
  <c r="G413" i="71"/>
  <c r="H413" i="71"/>
  <c r="I413" i="71"/>
  <c r="J413" i="71"/>
  <c r="K413" i="71"/>
  <c r="L413" i="71"/>
  <c r="M413" i="71"/>
  <c r="N413" i="71"/>
  <c r="O413" i="71"/>
  <c r="P413" i="71"/>
  <c r="Q413" i="71"/>
  <c r="R413" i="71"/>
  <c r="G414" i="71"/>
  <c r="H414" i="71"/>
  <c r="I414" i="71"/>
  <c r="J414" i="71"/>
  <c r="K414" i="71"/>
  <c r="L414" i="71"/>
  <c r="M414" i="71"/>
  <c r="N414" i="71"/>
  <c r="O414" i="71"/>
  <c r="P414" i="71"/>
  <c r="Q414" i="71"/>
  <c r="R414" i="71"/>
  <c r="G415" i="71"/>
  <c r="H415" i="71"/>
  <c r="I415" i="71"/>
  <c r="J415" i="71"/>
  <c r="K415" i="71"/>
  <c r="L415" i="71"/>
  <c r="M415" i="71"/>
  <c r="N415" i="71"/>
  <c r="O415" i="71"/>
  <c r="P415" i="71"/>
  <c r="Q415" i="71"/>
  <c r="R415" i="71"/>
  <c r="F367" i="71"/>
  <c r="F368" i="71"/>
  <c r="F369" i="71"/>
  <c r="F370" i="71"/>
  <c r="F371" i="71"/>
  <c r="F372" i="71"/>
  <c r="F373" i="71"/>
  <c r="F374" i="71"/>
  <c r="F375" i="71"/>
  <c r="F376" i="71"/>
  <c r="F377" i="71"/>
  <c r="F378" i="71"/>
  <c r="F379" i="71"/>
  <c r="F380" i="71"/>
  <c r="F381" i="71"/>
  <c r="F382" i="71"/>
  <c r="F383" i="71"/>
  <c r="F384" i="71"/>
  <c r="F385" i="71"/>
  <c r="F386" i="71"/>
  <c r="F387" i="71"/>
  <c r="F388" i="71"/>
  <c r="F389" i="71"/>
  <c r="F390" i="71"/>
  <c r="F391" i="71"/>
  <c r="F392" i="71"/>
  <c r="F393" i="71"/>
  <c r="F394" i="71"/>
  <c r="F395" i="71"/>
  <c r="F396" i="71"/>
  <c r="F397" i="71"/>
  <c r="F398" i="71"/>
  <c r="F399" i="71"/>
  <c r="F400" i="71"/>
  <c r="F401" i="71"/>
  <c r="F402" i="71"/>
  <c r="F403" i="71"/>
  <c r="F404" i="71"/>
  <c r="F405" i="71"/>
  <c r="F406" i="71"/>
  <c r="F407" i="71"/>
  <c r="F408" i="71"/>
  <c r="F409" i="71"/>
  <c r="F410" i="71"/>
  <c r="F411" i="71"/>
  <c r="F412" i="71"/>
  <c r="F413" i="71"/>
  <c r="F414" i="71"/>
  <c r="F415" i="71"/>
  <c r="F366" i="71"/>
  <c r="V290" i="71" l="1"/>
  <c r="V291" i="71"/>
  <c r="V292" i="71"/>
  <c r="V293" i="71"/>
  <c r="V294" i="71"/>
  <c r="V295" i="71"/>
  <c r="V296" i="71"/>
  <c r="V297" i="71"/>
  <c r="V298" i="71"/>
  <c r="V299" i="71"/>
  <c r="V300" i="71"/>
  <c r="V301" i="71"/>
  <c r="V302" i="71"/>
  <c r="V303" i="71"/>
  <c r="V304" i="71"/>
  <c r="V305" i="71"/>
  <c r="V306" i="71"/>
  <c r="V307" i="71"/>
  <c r="V308" i="71"/>
  <c r="V309" i="71"/>
  <c r="V310" i="71"/>
  <c r="V311" i="71"/>
  <c r="V312" i="71"/>
  <c r="V313" i="71"/>
  <c r="V314" i="71"/>
  <c r="V315" i="71"/>
  <c r="V316" i="71"/>
  <c r="V317" i="71"/>
  <c r="V318" i="71"/>
  <c r="V319" i="71"/>
  <c r="V320" i="71"/>
  <c r="V321" i="71"/>
  <c r="V322" i="71"/>
  <c r="V323" i="71"/>
  <c r="V324" i="71"/>
  <c r="V325" i="71"/>
  <c r="V326" i="71"/>
  <c r="V327" i="71"/>
  <c r="V328" i="71"/>
  <c r="V329" i="71"/>
  <c r="V330" i="71"/>
  <c r="V331" i="71"/>
  <c r="V332" i="71"/>
  <c r="V333" i="71"/>
  <c r="V334" i="71"/>
  <c r="V335" i="71"/>
  <c r="V336" i="71"/>
  <c r="V337" i="71"/>
  <c r="V338" i="71"/>
  <c r="V339" i="71"/>
  <c r="V340" i="71" l="1"/>
  <c r="J290" i="71"/>
  <c r="K290" i="71"/>
  <c r="L290" i="71"/>
  <c r="M290" i="71"/>
  <c r="N290" i="71"/>
  <c r="O290" i="71"/>
  <c r="P290" i="71"/>
  <c r="Q290" i="71"/>
  <c r="R290" i="71"/>
  <c r="S290" i="71"/>
  <c r="T290" i="71"/>
  <c r="U290" i="71"/>
  <c r="J291" i="71"/>
  <c r="K291" i="71"/>
  <c r="L291" i="71"/>
  <c r="M291" i="71"/>
  <c r="N291" i="71"/>
  <c r="O291" i="71"/>
  <c r="P291" i="71"/>
  <c r="Q291" i="71"/>
  <c r="R291" i="71"/>
  <c r="S291" i="71"/>
  <c r="T291" i="71"/>
  <c r="U291" i="71"/>
  <c r="J292" i="71"/>
  <c r="K292" i="71"/>
  <c r="L292" i="71"/>
  <c r="M292" i="71"/>
  <c r="N292" i="71"/>
  <c r="O292" i="71"/>
  <c r="P292" i="71"/>
  <c r="Q292" i="71"/>
  <c r="R292" i="71"/>
  <c r="S292" i="71"/>
  <c r="T292" i="71"/>
  <c r="U292" i="71"/>
  <c r="J293" i="71"/>
  <c r="K293" i="71"/>
  <c r="L293" i="71"/>
  <c r="M293" i="71"/>
  <c r="N293" i="71"/>
  <c r="O293" i="71"/>
  <c r="P293" i="71"/>
  <c r="Q293" i="71"/>
  <c r="R293" i="71"/>
  <c r="S293" i="71"/>
  <c r="T293" i="71"/>
  <c r="U293" i="71"/>
  <c r="J294" i="71"/>
  <c r="K294" i="71"/>
  <c r="L294" i="71"/>
  <c r="M294" i="71"/>
  <c r="N294" i="71"/>
  <c r="O294" i="71"/>
  <c r="P294" i="71"/>
  <c r="Q294" i="71"/>
  <c r="R294" i="71"/>
  <c r="S294" i="71"/>
  <c r="T294" i="71"/>
  <c r="U294" i="71"/>
  <c r="J295" i="71"/>
  <c r="K295" i="71"/>
  <c r="L295" i="71"/>
  <c r="M295" i="71"/>
  <c r="N295" i="71"/>
  <c r="O295" i="71"/>
  <c r="P295" i="71"/>
  <c r="Q295" i="71"/>
  <c r="R295" i="71"/>
  <c r="S295" i="71"/>
  <c r="T295" i="71"/>
  <c r="U295" i="71"/>
  <c r="J296" i="71"/>
  <c r="K296" i="71"/>
  <c r="L296" i="71"/>
  <c r="M296" i="71"/>
  <c r="N296" i="71"/>
  <c r="O296" i="71"/>
  <c r="P296" i="71"/>
  <c r="Q296" i="71"/>
  <c r="R296" i="71"/>
  <c r="S296" i="71"/>
  <c r="T296" i="71"/>
  <c r="U296" i="71"/>
  <c r="J297" i="71"/>
  <c r="K297" i="71"/>
  <c r="L297" i="71"/>
  <c r="M297" i="71"/>
  <c r="N297" i="71"/>
  <c r="O297" i="71"/>
  <c r="P297" i="71"/>
  <c r="Q297" i="71"/>
  <c r="R297" i="71"/>
  <c r="S297" i="71"/>
  <c r="T297" i="71"/>
  <c r="U297" i="71"/>
  <c r="J298" i="71"/>
  <c r="K298" i="71"/>
  <c r="L298" i="71"/>
  <c r="M298" i="71"/>
  <c r="N298" i="71"/>
  <c r="O298" i="71"/>
  <c r="P298" i="71"/>
  <c r="Q298" i="71"/>
  <c r="R298" i="71"/>
  <c r="S298" i="71"/>
  <c r="T298" i="71"/>
  <c r="U298" i="71"/>
  <c r="J299" i="71"/>
  <c r="K299" i="71"/>
  <c r="L299" i="71"/>
  <c r="M299" i="71"/>
  <c r="N299" i="71"/>
  <c r="O299" i="71"/>
  <c r="P299" i="71"/>
  <c r="Q299" i="71"/>
  <c r="R299" i="71"/>
  <c r="S299" i="71"/>
  <c r="T299" i="71"/>
  <c r="U299" i="71"/>
  <c r="J300" i="71"/>
  <c r="K300" i="71"/>
  <c r="L300" i="71"/>
  <c r="M300" i="71"/>
  <c r="N300" i="71"/>
  <c r="O300" i="71"/>
  <c r="P300" i="71"/>
  <c r="Q300" i="71"/>
  <c r="R300" i="71"/>
  <c r="S300" i="71"/>
  <c r="T300" i="71"/>
  <c r="U300" i="71"/>
  <c r="J301" i="71"/>
  <c r="K301" i="71"/>
  <c r="L301" i="71"/>
  <c r="M301" i="71"/>
  <c r="N301" i="71"/>
  <c r="O301" i="71"/>
  <c r="P301" i="71"/>
  <c r="Q301" i="71"/>
  <c r="R301" i="71"/>
  <c r="S301" i="71"/>
  <c r="T301" i="71"/>
  <c r="U301" i="71"/>
  <c r="J302" i="71"/>
  <c r="K302" i="71"/>
  <c r="L302" i="71"/>
  <c r="M302" i="71"/>
  <c r="N302" i="71"/>
  <c r="O302" i="71"/>
  <c r="P302" i="71"/>
  <c r="Q302" i="71"/>
  <c r="R302" i="71"/>
  <c r="S302" i="71"/>
  <c r="T302" i="71"/>
  <c r="U302" i="71"/>
  <c r="J303" i="71"/>
  <c r="K303" i="71"/>
  <c r="L303" i="71"/>
  <c r="M303" i="71"/>
  <c r="N303" i="71"/>
  <c r="O303" i="71"/>
  <c r="P303" i="71"/>
  <c r="Q303" i="71"/>
  <c r="R303" i="71"/>
  <c r="S303" i="71"/>
  <c r="T303" i="71"/>
  <c r="U303" i="71"/>
  <c r="J304" i="71"/>
  <c r="K304" i="71"/>
  <c r="L304" i="71"/>
  <c r="M304" i="71"/>
  <c r="N304" i="71"/>
  <c r="O304" i="71"/>
  <c r="P304" i="71"/>
  <c r="Q304" i="71"/>
  <c r="R304" i="71"/>
  <c r="S304" i="71"/>
  <c r="T304" i="71"/>
  <c r="U304" i="71"/>
  <c r="J305" i="71"/>
  <c r="K305" i="71"/>
  <c r="L305" i="71"/>
  <c r="M305" i="71"/>
  <c r="N305" i="71"/>
  <c r="O305" i="71"/>
  <c r="P305" i="71"/>
  <c r="Q305" i="71"/>
  <c r="R305" i="71"/>
  <c r="S305" i="71"/>
  <c r="T305" i="71"/>
  <c r="U305" i="71"/>
  <c r="J306" i="71"/>
  <c r="K306" i="71"/>
  <c r="L306" i="71"/>
  <c r="M306" i="71"/>
  <c r="N306" i="71"/>
  <c r="O306" i="71"/>
  <c r="P306" i="71"/>
  <c r="Q306" i="71"/>
  <c r="R306" i="71"/>
  <c r="S306" i="71"/>
  <c r="T306" i="71"/>
  <c r="U306" i="71"/>
  <c r="J307" i="71"/>
  <c r="K307" i="71"/>
  <c r="L307" i="71"/>
  <c r="M307" i="71"/>
  <c r="N307" i="71"/>
  <c r="O307" i="71"/>
  <c r="P307" i="71"/>
  <c r="Q307" i="71"/>
  <c r="R307" i="71"/>
  <c r="S307" i="71"/>
  <c r="T307" i="71"/>
  <c r="U307" i="71"/>
  <c r="J308" i="71"/>
  <c r="K308" i="71"/>
  <c r="L308" i="71"/>
  <c r="M308" i="71"/>
  <c r="N308" i="71"/>
  <c r="O308" i="71"/>
  <c r="P308" i="71"/>
  <c r="Q308" i="71"/>
  <c r="R308" i="71"/>
  <c r="S308" i="71"/>
  <c r="T308" i="71"/>
  <c r="U308" i="71"/>
  <c r="J309" i="71"/>
  <c r="K309" i="71"/>
  <c r="L309" i="71"/>
  <c r="M309" i="71"/>
  <c r="N309" i="71"/>
  <c r="O309" i="71"/>
  <c r="P309" i="71"/>
  <c r="Q309" i="71"/>
  <c r="R309" i="71"/>
  <c r="S309" i="71"/>
  <c r="T309" i="71"/>
  <c r="U309" i="71"/>
  <c r="J310" i="71"/>
  <c r="K310" i="71"/>
  <c r="L310" i="71"/>
  <c r="M310" i="71"/>
  <c r="N310" i="71"/>
  <c r="O310" i="71"/>
  <c r="P310" i="71"/>
  <c r="Q310" i="71"/>
  <c r="R310" i="71"/>
  <c r="S310" i="71"/>
  <c r="T310" i="71"/>
  <c r="U310" i="71"/>
  <c r="J311" i="71"/>
  <c r="K311" i="71"/>
  <c r="L311" i="71"/>
  <c r="M311" i="71"/>
  <c r="N311" i="71"/>
  <c r="O311" i="71"/>
  <c r="P311" i="71"/>
  <c r="Q311" i="71"/>
  <c r="R311" i="71"/>
  <c r="S311" i="71"/>
  <c r="T311" i="71"/>
  <c r="U311" i="71"/>
  <c r="J312" i="71"/>
  <c r="K312" i="71"/>
  <c r="L312" i="71"/>
  <c r="M312" i="71"/>
  <c r="N312" i="71"/>
  <c r="O312" i="71"/>
  <c r="P312" i="71"/>
  <c r="Q312" i="71"/>
  <c r="R312" i="71"/>
  <c r="S312" i="71"/>
  <c r="T312" i="71"/>
  <c r="U312" i="71"/>
  <c r="J313" i="71"/>
  <c r="K313" i="71"/>
  <c r="L313" i="71"/>
  <c r="M313" i="71"/>
  <c r="N313" i="71"/>
  <c r="O313" i="71"/>
  <c r="P313" i="71"/>
  <c r="Q313" i="71"/>
  <c r="R313" i="71"/>
  <c r="S313" i="71"/>
  <c r="T313" i="71"/>
  <c r="U313" i="71"/>
  <c r="J314" i="71"/>
  <c r="K314" i="71"/>
  <c r="L314" i="71"/>
  <c r="M314" i="71"/>
  <c r="N314" i="71"/>
  <c r="O314" i="71"/>
  <c r="P314" i="71"/>
  <c r="Q314" i="71"/>
  <c r="R314" i="71"/>
  <c r="S314" i="71"/>
  <c r="T314" i="71"/>
  <c r="U314" i="71"/>
  <c r="J315" i="71"/>
  <c r="K315" i="71"/>
  <c r="L315" i="71"/>
  <c r="M315" i="71"/>
  <c r="N315" i="71"/>
  <c r="O315" i="71"/>
  <c r="P315" i="71"/>
  <c r="Q315" i="71"/>
  <c r="R315" i="71"/>
  <c r="S315" i="71"/>
  <c r="T315" i="71"/>
  <c r="U315" i="71"/>
  <c r="J316" i="71"/>
  <c r="K316" i="71"/>
  <c r="L316" i="71"/>
  <c r="M316" i="71"/>
  <c r="N316" i="71"/>
  <c r="O316" i="71"/>
  <c r="P316" i="71"/>
  <c r="Q316" i="71"/>
  <c r="R316" i="71"/>
  <c r="S316" i="71"/>
  <c r="T316" i="71"/>
  <c r="U316" i="71"/>
  <c r="J317" i="71"/>
  <c r="K317" i="71"/>
  <c r="L317" i="71"/>
  <c r="M317" i="71"/>
  <c r="N317" i="71"/>
  <c r="O317" i="71"/>
  <c r="P317" i="71"/>
  <c r="Q317" i="71"/>
  <c r="R317" i="71"/>
  <c r="S317" i="71"/>
  <c r="T317" i="71"/>
  <c r="U317" i="71"/>
  <c r="J318" i="71"/>
  <c r="K318" i="71"/>
  <c r="L318" i="71"/>
  <c r="M318" i="71"/>
  <c r="N318" i="71"/>
  <c r="O318" i="71"/>
  <c r="P318" i="71"/>
  <c r="Q318" i="71"/>
  <c r="R318" i="71"/>
  <c r="S318" i="71"/>
  <c r="T318" i="71"/>
  <c r="U318" i="71"/>
  <c r="J319" i="71"/>
  <c r="K319" i="71"/>
  <c r="L319" i="71"/>
  <c r="M319" i="71"/>
  <c r="N319" i="71"/>
  <c r="O319" i="71"/>
  <c r="P319" i="71"/>
  <c r="Q319" i="71"/>
  <c r="R319" i="71"/>
  <c r="S319" i="71"/>
  <c r="T319" i="71"/>
  <c r="U319" i="71"/>
  <c r="J320" i="71"/>
  <c r="K320" i="71"/>
  <c r="L320" i="71"/>
  <c r="M320" i="71"/>
  <c r="N320" i="71"/>
  <c r="O320" i="71"/>
  <c r="P320" i="71"/>
  <c r="Q320" i="71"/>
  <c r="R320" i="71"/>
  <c r="S320" i="71"/>
  <c r="T320" i="71"/>
  <c r="U320" i="71"/>
  <c r="J321" i="71"/>
  <c r="K321" i="71"/>
  <c r="L321" i="71"/>
  <c r="M321" i="71"/>
  <c r="N321" i="71"/>
  <c r="O321" i="71"/>
  <c r="P321" i="71"/>
  <c r="Q321" i="71"/>
  <c r="R321" i="71"/>
  <c r="S321" i="71"/>
  <c r="T321" i="71"/>
  <c r="U321" i="71"/>
  <c r="J322" i="71"/>
  <c r="K322" i="71"/>
  <c r="L322" i="71"/>
  <c r="M322" i="71"/>
  <c r="N322" i="71"/>
  <c r="O322" i="71"/>
  <c r="P322" i="71"/>
  <c r="Q322" i="71"/>
  <c r="R322" i="71"/>
  <c r="S322" i="71"/>
  <c r="T322" i="71"/>
  <c r="U322" i="71"/>
  <c r="J323" i="71"/>
  <c r="K323" i="71"/>
  <c r="L323" i="71"/>
  <c r="M323" i="71"/>
  <c r="N323" i="71"/>
  <c r="O323" i="71"/>
  <c r="P323" i="71"/>
  <c r="Q323" i="71"/>
  <c r="R323" i="71"/>
  <c r="S323" i="71"/>
  <c r="T323" i="71"/>
  <c r="U323" i="71"/>
  <c r="J324" i="71"/>
  <c r="K324" i="71"/>
  <c r="L324" i="71"/>
  <c r="M324" i="71"/>
  <c r="N324" i="71"/>
  <c r="O324" i="71"/>
  <c r="P324" i="71"/>
  <c r="Q324" i="71"/>
  <c r="R324" i="71"/>
  <c r="S324" i="71"/>
  <c r="T324" i="71"/>
  <c r="U324" i="71"/>
  <c r="J325" i="71"/>
  <c r="K325" i="71"/>
  <c r="L325" i="71"/>
  <c r="M325" i="71"/>
  <c r="N325" i="71"/>
  <c r="O325" i="71"/>
  <c r="P325" i="71"/>
  <c r="Q325" i="71"/>
  <c r="R325" i="71"/>
  <c r="S325" i="71"/>
  <c r="T325" i="71"/>
  <c r="U325" i="71"/>
  <c r="J326" i="71"/>
  <c r="K326" i="71"/>
  <c r="L326" i="71"/>
  <c r="M326" i="71"/>
  <c r="N326" i="71"/>
  <c r="O326" i="71"/>
  <c r="P326" i="71"/>
  <c r="Q326" i="71"/>
  <c r="R326" i="71"/>
  <c r="S326" i="71"/>
  <c r="T326" i="71"/>
  <c r="U326" i="71"/>
  <c r="J327" i="71"/>
  <c r="K327" i="71"/>
  <c r="L327" i="71"/>
  <c r="M327" i="71"/>
  <c r="N327" i="71"/>
  <c r="O327" i="71"/>
  <c r="P327" i="71"/>
  <c r="Q327" i="71"/>
  <c r="R327" i="71"/>
  <c r="S327" i="71"/>
  <c r="T327" i="71"/>
  <c r="U327" i="71"/>
  <c r="J328" i="71"/>
  <c r="K328" i="71"/>
  <c r="L328" i="71"/>
  <c r="M328" i="71"/>
  <c r="N328" i="71"/>
  <c r="O328" i="71"/>
  <c r="P328" i="71"/>
  <c r="Q328" i="71"/>
  <c r="R328" i="71"/>
  <c r="S328" i="71"/>
  <c r="T328" i="71"/>
  <c r="U328" i="71"/>
  <c r="J329" i="71"/>
  <c r="K329" i="71"/>
  <c r="L329" i="71"/>
  <c r="M329" i="71"/>
  <c r="N329" i="71"/>
  <c r="O329" i="71"/>
  <c r="P329" i="71"/>
  <c r="Q329" i="71"/>
  <c r="R329" i="71"/>
  <c r="S329" i="71"/>
  <c r="T329" i="71"/>
  <c r="U329" i="71"/>
  <c r="J330" i="71"/>
  <c r="K330" i="71"/>
  <c r="L330" i="71"/>
  <c r="M330" i="71"/>
  <c r="N330" i="71"/>
  <c r="O330" i="71"/>
  <c r="P330" i="71"/>
  <c r="Q330" i="71"/>
  <c r="R330" i="71"/>
  <c r="S330" i="71"/>
  <c r="T330" i="71"/>
  <c r="U330" i="71"/>
  <c r="J331" i="71"/>
  <c r="K331" i="71"/>
  <c r="L331" i="71"/>
  <c r="M331" i="71"/>
  <c r="N331" i="71"/>
  <c r="O331" i="71"/>
  <c r="P331" i="71"/>
  <c r="Q331" i="71"/>
  <c r="R331" i="71"/>
  <c r="S331" i="71"/>
  <c r="T331" i="71"/>
  <c r="U331" i="71"/>
  <c r="J332" i="71"/>
  <c r="K332" i="71"/>
  <c r="L332" i="71"/>
  <c r="M332" i="71"/>
  <c r="N332" i="71"/>
  <c r="O332" i="71"/>
  <c r="P332" i="71"/>
  <c r="Q332" i="71"/>
  <c r="R332" i="71"/>
  <c r="S332" i="71"/>
  <c r="T332" i="71"/>
  <c r="U332" i="71"/>
  <c r="J333" i="71"/>
  <c r="K333" i="71"/>
  <c r="L333" i="71"/>
  <c r="M333" i="71"/>
  <c r="N333" i="71"/>
  <c r="O333" i="71"/>
  <c r="P333" i="71"/>
  <c r="Q333" i="71"/>
  <c r="R333" i="71"/>
  <c r="S333" i="71"/>
  <c r="T333" i="71"/>
  <c r="U333" i="71"/>
  <c r="J334" i="71"/>
  <c r="K334" i="71"/>
  <c r="L334" i="71"/>
  <c r="M334" i="71"/>
  <c r="N334" i="71"/>
  <c r="O334" i="71"/>
  <c r="P334" i="71"/>
  <c r="Q334" i="71"/>
  <c r="R334" i="71"/>
  <c r="S334" i="71"/>
  <c r="T334" i="71"/>
  <c r="U334" i="71"/>
  <c r="J335" i="71"/>
  <c r="K335" i="71"/>
  <c r="L335" i="71"/>
  <c r="M335" i="71"/>
  <c r="N335" i="71"/>
  <c r="O335" i="71"/>
  <c r="P335" i="71"/>
  <c r="Q335" i="71"/>
  <c r="R335" i="71"/>
  <c r="S335" i="71"/>
  <c r="T335" i="71"/>
  <c r="U335" i="71"/>
  <c r="J336" i="71"/>
  <c r="K336" i="71"/>
  <c r="L336" i="71"/>
  <c r="M336" i="71"/>
  <c r="N336" i="71"/>
  <c r="O336" i="71"/>
  <c r="P336" i="71"/>
  <c r="Q336" i="71"/>
  <c r="R336" i="71"/>
  <c r="S336" i="71"/>
  <c r="T336" i="71"/>
  <c r="U336" i="71"/>
  <c r="J337" i="71"/>
  <c r="K337" i="71"/>
  <c r="L337" i="71"/>
  <c r="M337" i="71"/>
  <c r="N337" i="71"/>
  <c r="O337" i="71"/>
  <c r="P337" i="71"/>
  <c r="Q337" i="71"/>
  <c r="R337" i="71"/>
  <c r="S337" i="71"/>
  <c r="T337" i="71"/>
  <c r="U337" i="71"/>
  <c r="J338" i="71"/>
  <c r="K338" i="71"/>
  <c r="L338" i="71"/>
  <c r="M338" i="71"/>
  <c r="N338" i="71"/>
  <c r="O338" i="71"/>
  <c r="P338" i="71"/>
  <c r="Q338" i="71"/>
  <c r="R338" i="71"/>
  <c r="S338" i="71"/>
  <c r="T338" i="71"/>
  <c r="U338" i="71"/>
  <c r="J339" i="71"/>
  <c r="K339" i="71"/>
  <c r="L339" i="71"/>
  <c r="M339" i="71"/>
  <c r="N339" i="71"/>
  <c r="O339" i="71"/>
  <c r="P339" i="71"/>
  <c r="Q339" i="71"/>
  <c r="R339" i="71"/>
  <c r="S339" i="71"/>
  <c r="T339" i="71"/>
  <c r="U339" i="71"/>
  <c r="G300" i="71"/>
  <c r="H300" i="71"/>
  <c r="I300" i="71"/>
  <c r="G301" i="71"/>
  <c r="H301" i="71"/>
  <c r="I301" i="71"/>
  <c r="G302" i="71"/>
  <c r="H302" i="71"/>
  <c r="I302" i="71"/>
  <c r="G303" i="71"/>
  <c r="H303" i="71"/>
  <c r="I303" i="71"/>
  <c r="G304" i="71"/>
  <c r="H304" i="71"/>
  <c r="I304" i="71"/>
  <c r="G305" i="71"/>
  <c r="H305" i="71"/>
  <c r="I305" i="71"/>
  <c r="G306" i="71"/>
  <c r="H306" i="71"/>
  <c r="I306" i="71"/>
  <c r="G307" i="71"/>
  <c r="H307" i="71"/>
  <c r="I307" i="71"/>
  <c r="G308" i="71"/>
  <c r="H308" i="71"/>
  <c r="I308" i="71"/>
  <c r="G309" i="71"/>
  <c r="H309" i="71"/>
  <c r="I309" i="71"/>
  <c r="G310" i="71"/>
  <c r="H310" i="71"/>
  <c r="I310" i="71"/>
  <c r="G311" i="71"/>
  <c r="H311" i="71"/>
  <c r="I311" i="71"/>
  <c r="G312" i="71"/>
  <c r="H312" i="71"/>
  <c r="I312" i="71"/>
  <c r="G313" i="71"/>
  <c r="H313" i="71"/>
  <c r="I313" i="71"/>
  <c r="G314" i="71"/>
  <c r="H314" i="71"/>
  <c r="I314" i="71"/>
  <c r="G315" i="71"/>
  <c r="H315" i="71"/>
  <c r="I315" i="71"/>
  <c r="G316" i="71"/>
  <c r="H316" i="71"/>
  <c r="I316" i="71"/>
  <c r="G317" i="71"/>
  <c r="H317" i="71"/>
  <c r="I317" i="71"/>
  <c r="G318" i="71"/>
  <c r="H318" i="71"/>
  <c r="I318" i="71"/>
  <c r="G319" i="71"/>
  <c r="H319" i="71"/>
  <c r="I319" i="71"/>
  <c r="G320" i="71"/>
  <c r="H320" i="71"/>
  <c r="I320" i="71"/>
  <c r="G321" i="71"/>
  <c r="H321" i="71"/>
  <c r="I321" i="71"/>
  <c r="G322" i="71"/>
  <c r="H322" i="71"/>
  <c r="I322" i="71"/>
  <c r="G323" i="71"/>
  <c r="H323" i="71"/>
  <c r="I323" i="71"/>
  <c r="G324" i="71"/>
  <c r="H324" i="71"/>
  <c r="I324" i="71"/>
  <c r="G325" i="71"/>
  <c r="H325" i="71"/>
  <c r="I325" i="71"/>
  <c r="G326" i="71"/>
  <c r="H326" i="71"/>
  <c r="I326" i="71"/>
  <c r="G327" i="71"/>
  <c r="H327" i="71"/>
  <c r="I327" i="71"/>
  <c r="G328" i="71"/>
  <c r="H328" i="71"/>
  <c r="I328" i="71"/>
  <c r="G329" i="71"/>
  <c r="H329" i="71"/>
  <c r="I329" i="71"/>
  <c r="G330" i="71"/>
  <c r="H330" i="71"/>
  <c r="I330" i="71"/>
  <c r="G331" i="71"/>
  <c r="H331" i="71"/>
  <c r="I331" i="71"/>
  <c r="G332" i="71"/>
  <c r="H332" i="71"/>
  <c r="I332" i="71"/>
  <c r="G333" i="71"/>
  <c r="H333" i="71"/>
  <c r="I333" i="71"/>
  <c r="G334" i="71"/>
  <c r="H334" i="71"/>
  <c r="I334" i="71"/>
  <c r="G335" i="71"/>
  <c r="H335" i="71"/>
  <c r="I335" i="71"/>
  <c r="G336" i="71"/>
  <c r="H336" i="71"/>
  <c r="I336" i="71"/>
  <c r="G337" i="71"/>
  <c r="H337" i="71"/>
  <c r="I337" i="71"/>
  <c r="G338" i="71"/>
  <c r="H338" i="71"/>
  <c r="I338" i="71"/>
  <c r="G339" i="71"/>
  <c r="H339" i="71"/>
  <c r="I339" i="71"/>
  <c r="F339" i="71"/>
  <c r="F338" i="71"/>
  <c r="F337" i="71"/>
  <c r="F336" i="71"/>
  <c r="F335" i="71"/>
  <c r="F334" i="71"/>
  <c r="F333" i="71"/>
  <c r="F332" i="71"/>
  <c r="F331" i="71"/>
  <c r="F330" i="71"/>
  <c r="F329" i="71"/>
  <c r="F328" i="71"/>
  <c r="F327" i="71"/>
  <c r="F326" i="71"/>
  <c r="F325" i="71"/>
  <c r="F324" i="71"/>
  <c r="F323" i="71"/>
  <c r="F322" i="71"/>
  <c r="F321" i="71"/>
  <c r="F320" i="71"/>
  <c r="F319" i="71"/>
  <c r="F318" i="71"/>
  <c r="F317" i="71"/>
  <c r="F316" i="71"/>
  <c r="F315" i="71"/>
  <c r="F314" i="71"/>
  <c r="F313" i="71"/>
  <c r="F312" i="71"/>
  <c r="F311" i="71"/>
  <c r="F310" i="71"/>
  <c r="F309" i="71"/>
  <c r="F308" i="71"/>
  <c r="F307" i="71"/>
  <c r="F306" i="71"/>
  <c r="F305" i="71"/>
  <c r="F304" i="71"/>
  <c r="F303" i="71"/>
  <c r="F302" i="71"/>
  <c r="F301" i="71"/>
  <c r="F300" i="71"/>
  <c r="G293" i="71"/>
  <c r="H293" i="71"/>
  <c r="I293" i="71"/>
  <c r="G294" i="71"/>
  <c r="H294" i="71"/>
  <c r="I294" i="71"/>
  <c r="G295" i="71"/>
  <c r="H295" i="71"/>
  <c r="I295" i="71"/>
  <c r="G296" i="71"/>
  <c r="H296" i="71"/>
  <c r="I296" i="71"/>
  <c r="G297" i="71"/>
  <c r="H297" i="71"/>
  <c r="I297" i="71"/>
  <c r="G298" i="71"/>
  <c r="H298" i="71"/>
  <c r="I298" i="71"/>
  <c r="G299" i="71"/>
  <c r="H299" i="71"/>
  <c r="I299" i="71"/>
  <c r="F299" i="71"/>
  <c r="F298" i="71"/>
  <c r="F297" i="71"/>
  <c r="F296" i="71"/>
  <c r="F295" i="71"/>
  <c r="F294" i="71"/>
  <c r="F293" i="71"/>
  <c r="G292" i="71"/>
  <c r="H292" i="71"/>
  <c r="I292" i="71"/>
  <c r="F292" i="71"/>
  <c r="G291" i="71"/>
  <c r="H291" i="71"/>
  <c r="I291" i="71"/>
  <c r="F291" i="71"/>
  <c r="G290" i="71"/>
  <c r="H290" i="71"/>
  <c r="I290" i="71"/>
  <c r="F290" i="71"/>
  <c r="J340" i="71" l="1"/>
  <c r="K340" i="71"/>
  <c r="G15" i="71" s="1"/>
  <c r="L340" i="71"/>
  <c r="J15" i="71" s="1"/>
  <c r="N340" i="71"/>
  <c r="D18" i="71" s="1"/>
  <c r="T340" i="71"/>
  <c r="J21" i="71" s="1"/>
  <c r="P340" i="71"/>
  <c r="J18" i="71" s="1"/>
  <c r="S340" i="71"/>
  <c r="G21" i="71" s="1"/>
  <c r="O340" i="71"/>
  <c r="G18" i="71" s="1"/>
  <c r="R340" i="71"/>
  <c r="D21" i="71" s="1"/>
  <c r="Q340" i="71"/>
  <c r="M18" i="71" s="1"/>
  <c r="U340" i="71"/>
  <c r="M21" i="71" s="1"/>
  <c r="M340" i="71"/>
  <c r="M15" i="71" s="1"/>
  <c r="I340" i="71"/>
  <c r="M7" i="71" s="1"/>
  <c r="H340" i="71"/>
  <c r="J7" i="71" s="1"/>
  <c r="G340" i="71"/>
  <c r="G7" i="71" s="1"/>
  <c r="F340" i="71"/>
  <c r="M36" i="71"/>
  <c r="J36" i="71"/>
  <c r="G36" i="71"/>
  <c r="D36" i="71"/>
  <c r="E343" i="71" l="1"/>
  <c r="E344" i="71"/>
  <c r="D7" i="71"/>
  <c r="B344" i="71"/>
  <c r="B343" i="71"/>
  <c r="D15" i="71"/>
  <c r="M54" i="71"/>
  <c r="J54" i="71"/>
  <c r="G54" i="71"/>
  <c r="D54" i="71"/>
  <c r="M51" i="71"/>
  <c r="G51" i="71"/>
  <c r="J51" i="71"/>
  <c r="D51" i="71"/>
  <c r="M48" i="71"/>
  <c r="J48" i="71"/>
  <c r="G48" i="71"/>
  <c r="D48" i="71"/>
  <c r="C45" i="71"/>
  <c r="C33" i="71"/>
  <c r="B347" i="71" l="1"/>
  <c r="F10" i="71" s="1"/>
  <c r="C10" i="71"/>
  <c r="D24" i="71"/>
  <c r="E345" i="71"/>
  <c r="E346" i="71" s="1"/>
  <c r="E347" i="71"/>
  <c r="F24" i="71" s="1"/>
  <c r="C24" i="71"/>
  <c r="D10" i="71"/>
  <c r="B345" i="71"/>
  <c r="B346" i="71" s="1"/>
  <c r="B348" i="71" l="1"/>
  <c r="B349" i="71" s="1"/>
  <c r="E348" i="71"/>
  <c r="G10" i="71" l="1"/>
  <c r="E349" i="71"/>
  <c r="G24" i="71"/>
  <c r="B350" i="71"/>
  <c r="I10" i="71"/>
  <c r="E350" i="71" l="1"/>
  <c r="I24" i="71"/>
  <c r="B351" i="71"/>
  <c r="L10" i="71" s="1"/>
  <c r="J10" i="71"/>
  <c r="E351" i="71" l="1"/>
  <c r="L24" i="71" s="1"/>
  <c r="J24" i="71"/>
</calcChain>
</file>

<file path=xl/sharedStrings.xml><?xml version="1.0" encoding="utf-8"?>
<sst xmlns="http://schemas.openxmlformats.org/spreadsheetml/2006/main" count="524" uniqueCount="191">
  <si>
    <t>-</t>
  </si>
  <si>
    <t>Copyright © 2020-2030. Jean Jacques André, Work &amp; Play International ®. All Rights Reserved.</t>
  </si>
  <si>
    <t>This Serious Game can only be given and taught to you by Jean Jacques André. Copyright infiringements should be notified to workandplaycompany@gmail.com immediately.</t>
  </si>
  <si>
    <t>Lindt</t>
  </si>
  <si>
    <t>KPI</t>
  </si>
  <si>
    <t>T</t>
  </si>
  <si>
    <t>Spreads</t>
  </si>
  <si>
    <t>Biscuits &amp; Snacks</t>
  </si>
  <si>
    <t>Breakfast Foods</t>
  </si>
  <si>
    <t>Score</t>
  </si>
  <si>
    <t>Chocolates</t>
  </si>
  <si>
    <t>Measure</t>
  </si>
  <si>
    <t>Formula</t>
  </si>
  <si>
    <t>Weight</t>
  </si>
  <si>
    <t>Y1-Y10 Average ROHRI (Value-Based) Variance Ratio</t>
  </si>
  <si>
    <t>Y10 Days Sales Outstanding (DSO)</t>
  </si>
  <si>
    <t>Y10 Days Payable Outstanding (DPO)</t>
  </si>
  <si>
    <t>Y10 DSO to DPO Ratio</t>
  </si>
  <si>
    <t>Y1-Y10 Average DSO to DPO Variance Ratio</t>
  </si>
  <si>
    <t>Y10 Days Inventory Outstanding (DIO)</t>
  </si>
  <si>
    <t>Y10 Working Capital (WCap) Ratio</t>
  </si>
  <si>
    <t>Y1-Y10 Average WCap Variance Ratio</t>
  </si>
  <si>
    <t>Y1-Y10 Working Capital to Revenues Variance Ratio</t>
  </si>
  <si>
    <t>Y10 Return on MkgSGA Exp Ratio</t>
  </si>
  <si>
    <t>Y1-Y10 Average ROMS Variance Ratio</t>
  </si>
  <si>
    <t>Y1-Y10 Average AE Variance Ratio</t>
  </si>
  <si>
    <t>CAPEX to Revenues Variance Ratio</t>
  </si>
  <si>
    <t>Y1-Y10 Average Productive Asset Investment Ratio</t>
  </si>
  <si>
    <t>Y1-Y10 Average Leverage Variance Ratio</t>
  </si>
  <si>
    <t>Y10 Debt to Equity Ratio</t>
  </si>
  <si>
    <t>Y1-Y10 Average Debt to Equity Variance Ratio</t>
  </si>
  <si>
    <t>Y10 Net Debt to Gross Profit (NDGP) Ratio</t>
  </si>
  <si>
    <t>Y10 Gross Profit Margin</t>
  </si>
  <si>
    <t>Y1-Y10 Average Gross Margin Variance Ratio</t>
  </si>
  <si>
    <t>Y10 Operating Profit Margin</t>
  </si>
  <si>
    <t>Y1-Y10 Average Operating Margin Variance Ratio</t>
  </si>
  <si>
    <t>Y10 Net Profit Margin</t>
  </si>
  <si>
    <t>Y1-Y10 Average Net Margin Variance Ratio</t>
  </si>
  <si>
    <t>Y1-Y10 Average ROE Variance Ratio</t>
  </si>
  <si>
    <t>Y10 Price Earning Ratio</t>
  </si>
  <si>
    <t>Y1-Y10 Average Price Earning Variance Ratio</t>
  </si>
  <si>
    <t>Y1-Y10 Average ROTA Variance Ratio</t>
  </si>
  <si>
    <t>Y1-Y10 Weighted Average Cost of Debt</t>
  </si>
  <si>
    <t>Y1-Y10 Weighted Average Cost of Equity</t>
  </si>
  <si>
    <t>Y1-Y10 Weighted Average Cost of Capital (WACC)</t>
  </si>
  <si>
    <t>Cumulative Economic Value Added ($M)</t>
  </si>
  <si>
    <t>Benchmarking Market Dynamics</t>
  </si>
  <si>
    <t>(Accounts Payable/Cost of Material Consumed) X 365</t>
  </si>
  <si>
    <t>Days Payable Outstanding/Days Sales Outstanding</t>
  </si>
  <si>
    <t>Change in DPO/Change in DSO</t>
  </si>
  <si>
    <t>(Average Inventory/Cost of Material Consumed) X 365</t>
  </si>
  <si>
    <t>(DSO + DIO) - DPO</t>
  </si>
  <si>
    <t>Y10 Cash Conversion Cycle (CCC)</t>
  </si>
  <si>
    <t>Current Assets/Current Liabilities</t>
  </si>
  <si>
    <t>Change in Current Assets/Change in Current Liabilities</t>
  </si>
  <si>
    <t>Total Assets/Total Equity</t>
  </si>
  <si>
    <t>Total Revenues/Total Assets</t>
  </si>
  <si>
    <t>Y1-Y10 Total Expenses Variance Ratio</t>
  </si>
  <si>
    <t>Y1-Y10 Average Headcount Variance Ratio</t>
  </si>
  <si>
    <t>Y1-Y10 Average RPE Variance Ratio</t>
  </si>
  <si>
    <t>Y1-Y10 Average DSO Variance Ratio</t>
  </si>
  <si>
    <t>Y1-Y10 Average DPO Variance Ratio</t>
  </si>
  <si>
    <t>Y1-Y10 Average DIO Variance Ratio</t>
  </si>
  <si>
    <t>Y1-Y10 Cash Conversion Cycle Variance Ratio</t>
  </si>
  <si>
    <t>Y10 Working Capital to Revenues Ratio</t>
  </si>
  <si>
    <t>Y10 Ratio of Asset Efficiency (AE)</t>
  </si>
  <si>
    <t>Y10 Leverage Ratio</t>
  </si>
  <si>
    <t>Y10 Ratio of Return on Equity (ROE)</t>
  </si>
  <si>
    <t>Y1-Y10 Average Ratio of Return on Equity</t>
  </si>
  <si>
    <t>Y10 Ratio of Return on Total Assets (ROTA)</t>
  </si>
  <si>
    <t>Y1-Y10 Average Ratio of Return on Total Assets</t>
  </si>
  <si>
    <t>Capital Expenditure/Depreciation</t>
  </si>
  <si>
    <t>Change in Total Assets/Change in Total Equity</t>
  </si>
  <si>
    <t>Weighting 50 Key Performance Indicators</t>
  </si>
  <si>
    <t>Corporations in Comparative Perspective</t>
  </si>
  <si>
    <t>Total Liabilities/Total Equity</t>
  </si>
  <si>
    <t>Change in Total Liabilities/Change in Total Equity</t>
  </si>
  <si>
    <t>Gross Profit/Total Revenues</t>
  </si>
  <si>
    <t>Change in Gross Profit/Change in Total Revenues</t>
  </si>
  <si>
    <t>Total Revenues/Headcount</t>
  </si>
  <si>
    <t>Change in Total Revenues/Change in Headcount</t>
  </si>
  <si>
    <t>(Accounts Receivable/Total Revenues) X 365</t>
  </si>
  <si>
    <t>Total Revenues/Working Capital</t>
  </si>
  <si>
    <t>Total Revenues/Marketing, Selling, General &amp; Administrative Expenses</t>
  </si>
  <si>
    <t>Change in Total Revenues/Change in Total Assets</t>
  </si>
  <si>
    <t>Change in Total Revenues/(Change in Fixed Assets - Change in Long-Term Borrowing)</t>
  </si>
  <si>
    <t>(Short-Term Borrowing + Long-Term Borrowing - Cash)/Gross Profit</t>
  </si>
  <si>
    <t>Operating Profit/Total Revenues</t>
  </si>
  <si>
    <t>Change in Operating Profit/Change in Total Revenues</t>
  </si>
  <si>
    <t>Net Profit/Total Revenues</t>
  </si>
  <si>
    <t>Change in Net Profit/Change in Total Revenues</t>
  </si>
  <si>
    <t>Net Profit/Total Equity</t>
  </si>
  <si>
    <t>Change in Net Profit/Change in Total Equity</t>
  </si>
  <si>
    <t>Share Price/Earnings Per Share</t>
  </si>
  <si>
    <t>Change in Share Price/Change in Earnings Per Share</t>
  </si>
  <si>
    <t>Net Profit/Total Assets</t>
  </si>
  <si>
    <t>Arithmetic Mean of Rates of ROTA over a Period</t>
  </si>
  <si>
    <t>Arithmetic Mean of Rates of ROE over a Period</t>
  </si>
  <si>
    <t>Change in Net Profit/Change in Total Assets</t>
  </si>
  <si>
    <t>Ratio of Cumulative Shareholder Return</t>
  </si>
  <si>
    <t>(Total Revenues Year N - Total Revenues Year N-1)/Total Revenues Year N-1</t>
  </si>
  <si>
    <t>(Total Expenses Year N - Total Expenses Year N-1)/Total Expenses Year N-1</t>
  </si>
  <si>
    <t>(Headcount Year N - Headcount Year N-1)/Headcount Year N-1</t>
  </si>
  <si>
    <t>(RPE Year N - RPE Year N-1)/RPE Year N-1</t>
  </si>
  <si>
    <t>(DSO Year N - DSO Year N-1)/DSO Year N-1</t>
  </si>
  <si>
    <t>(DPO Year N - DPO Year N-1)/DPO Year N-1</t>
  </si>
  <si>
    <t>(DIO Year N - DIO Year N-1)/DIO Year N-1</t>
  </si>
  <si>
    <t>(CCC Year N - CCC Year N-1)/CCC Year N-1</t>
  </si>
  <si>
    <t>Lending Interest Rate X After-Tax Cost of Debt X Share of Financing that is Debt</t>
  </si>
  <si>
    <t>((beta X Risk Premium) + Treasury Bond Interest Rate)) X Share of Financing that is Equity</t>
  </si>
  <si>
    <t>((Share Price Year N - Share Price Year N-1) + Cumulative Dividends Paid))/Share Price Year N-1</t>
  </si>
  <si>
    <t>Weighted Average Cost of Debt + Weighted Average Cost of Equity</t>
  </si>
  <si>
    <t>(ROTA - WACC) X Total Assets</t>
  </si>
  <si>
    <t>Medium</t>
  </si>
  <si>
    <t>High</t>
  </si>
  <si>
    <t>Y1-Y10 Average Revenues Variance Ratio</t>
  </si>
  <si>
    <t>Change in Total Revenues/Change in Working Capital</t>
  </si>
  <si>
    <t>Change in Total Revenues/Change in Marketing, Selling, General &amp; Administrative Expenses</t>
  </si>
  <si>
    <t>Ferrero</t>
  </si>
  <si>
    <t>Mondelez</t>
  </si>
  <si>
    <t>Nestlé</t>
  </si>
  <si>
    <t>Lotus</t>
  </si>
  <si>
    <t>Kellogg's</t>
  </si>
  <si>
    <t>Campbells</t>
  </si>
  <si>
    <t>Pepsico</t>
  </si>
  <si>
    <t>ABF</t>
  </si>
  <si>
    <t>wessanen</t>
  </si>
  <si>
    <t>Hershey</t>
  </si>
  <si>
    <t>Tootsie</t>
  </si>
  <si>
    <t>B&amp;Snacks</t>
  </si>
  <si>
    <t>Bfast foods</t>
  </si>
  <si>
    <t>MARKET BENCHMARK</t>
  </si>
  <si>
    <t>KEY PERFORMANCE INDICATORS</t>
  </si>
  <si>
    <t>Y1-Y10 Average Revenue Variance Rate</t>
  </si>
  <si>
    <t>Y1-Y10 Total Expenses Variance Rate</t>
  </si>
  <si>
    <t>Y1-Y10 Average Headcount Variance Rate</t>
  </si>
  <si>
    <t>Y1-Y10 Average RPE Variance Rate</t>
  </si>
  <si>
    <t>Y1-Y10 Average DSO Variance Rate</t>
  </si>
  <si>
    <t>Y1-Y10 Average DPO Variance Rate</t>
  </si>
  <si>
    <t>Y1-Y10 Average DIO Variance Rate</t>
  </si>
  <si>
    <t>Y10 Cash Conversion Cycle</t>
  </si>
  <si>
    <t>Y1-Y10 Cash Conversion Cycle Variance Rate</t>
  </si>
  <si>
    <t>Y10 Working Capital to Revenues Rate</t>
  </si>
  <si>
    <t>Y10 Rate of Asset Efficiency (AE)</t>
  </si>
  <si>
    <t>Y10 Leverage Rate</t>
  </si>
  <si>
    <t>Y10 Rate of Return on Equity (ROE)</t>
  </si>
  <si>
    <t>Y1-Y10 Average Rate of Return on Equity</t>
  </si>
  <si>
    <t>Rate of Cumulative Shareholder Return</t>
  </si>
  <si>
    <t>Y10 Rate of Return on Total Assets (ROTA)</t>
  </si>
  <si>
    <t>Y1-Y10 Average Rate of Return on Total Assets</t>
  </si>
  <si>
    <t>SPREADS</t>
  </si>
  <si>
    <t>CHOCOLATES</t>
  </si>
  <si>
    <t>BISCUITS &amp; SNACKS</t>
  </si>
  <si>
    <t>BREAKFAST FOODS</t>
  </si>
  <si>
    <t>FERRERO</t>
  </si>
  <si>
    <t>LINDT</t>
  </si>
  <si>
    <t>MONDELEZ</t>
  </si>
  <si>
    <t>NESTLE</t>
  </si>
  <si>
    <t>CAMPBELL</t>
  </si>
  <si>
    <t>LOTUS</t>
  </si>
  <si>
    <t>PEPSICO</t>
  </si>
  <si>
    <t>WESSANEN</t>
  </si>
  <si>
    <t>HERSHEY</t>
  </si>
  <si>
    <t>TOOTSIE</t>
  </si>
  <si>
    <t>Minimum</t>
  </si>
  <si>
    <t>Maximum</t>
  </si>
  <si>
    <t>LOW</t>
  </si>
  <si>
    <t>MEDIUM</t>
  </si>
  <si>
    <t>HIGH</t>
  </si>
  <si>
    <t>SCALE</t>
  </si>
  <si>
    <t>Range</t>
  </si>
  <si>
    <t>Tertile</t>
  </si>
  <si>
    <t>and above</t>
  </si>
  <si>
    <t>Corporate Goals</t>
  </si>
  <si>
    <t>HARVEST/DIVEST - Manage for Earnings (Protect position in profitable segments, upgrade product line, minimize investments)</t>
  </si>
  <si>
    <t>SELECTIVELY INVEST - Manage for Earnings (Protect existing program, concentrate investments in profitable and low-risk segments)</t>
  </si>
  <si>
    <t>SELECTIVELY INVEST - Protect Position &amp; Refocus (Manage for current earnings, concentrate on attractive segments, defend strengths)</t>
  </si>
  <si>
    <t>INVEST/GROW - Build Selectively (Invest in most attractive segments, build up ability to counter competition, increase productivity and profitability)</t>
  </si>
  <si>
    <t>INVEST/GROW - Protect Position (Invest to grow at the maximum rate, concentrate on maintaining strengths)</t>
  </si>
  <si>
    <t>SELECTIVELY INVEST - Build Selectively (Specialize around limited strengths, overcome weaknesses, withdraw if indicators of sustainable growth are lacking)</t>
  </si>
  <si>
    <t>INVEST/GROW - Invest to Build (Challenge for leadership, build selectively on strengths, reinforce vulnerable areas)</t>
  </si>
  <si>
    <t>KELLOGG</t>
  </si>
  <si>
    <t>McKinsey® World Strategy Diagnosis</t>
  </si>
  <si>
    <t>SCALE MKT</t>
  </si>
  <si>
    <t>SCALE CORP</t>
  </si>
  <si>
    <t>HARVEST/DIVEST - Expand or Harvest (Expand without risk, or rationalize operations and minimize investments)</t>
  </si>
  <si>
    <t>HARVEST/DIVEST - Divest (Cut fixed costs, avoid investments, until the time to sell and maximise cash value)</t>
  </si>
  <si>
    <t>Global Market Attractiveness</t>
  </si>
  <si>
    <t>International Business/Competitive Strength</t>
  </si>
  <si>
    <t>Y10 Revenues per Employee (RPE in $k)</t>
  </si>
  <si>
    <t>Y10 Revenue per Employee (RPE in $k)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</si>
</sst>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0"/>
      <name val="Verdana"/>
    </font>
    <font>
      <sz val="8"/>
      <name val="Verdana"/>
      <family val="2"/>
    </font>
    <font>
      <sz val="10"/>
      <name val="Helvetica Neue"/>
      <family val="2"/>
    </font>
    <font>
      <sz val="12"/>
      <name val="Helvetica Neue"/>
      <family val="2"/>
    </font>
    <font>
      <sz val="10"/>
      <name val="Verdana"/>
      <family val="2"/>
    </font>
    <font>
      <sz val="10"/>
      <name val="Futura Moyen"/>
    </font>
    <font>
      <sz val="10"/>
      <color theme="1"/>
      <name val="Futura Moyen"/>
    </font>
    <font>
      <sz val="24"/>
      <name val="Futura Moyen"/>
    </font>
    <font>
      <sz val="10"/>
      <color theme="0"/>
      <name val="Futura Moyen"/>
    </font>
    <font>
      <sz val="9.5"/>
      <name val="Futura Moyen"/>
    </font>
    <font>
      <sz val="12"/>
      <name val="Futura Moyen"/>
    </font>
    <font>
      <sz val="18"/>
      <name val="Futura Moyen"/>
    </font>
    <font>
      <sz val="9"/>
      <name val="Futura Moyen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2" fillId="2" borderId="0" xfId="0" applyFont="1" applyFill="1" applyProtection="1">
      <protection hidden="1"/>
    </xf>
    <xf numFmtId="0" fontId="0" fillId="0" borderId="0" xfId="0" applyProtection="1">
      <protection hidden="1"/>
    </xf>
    <xf numFmtId="0" fontId="4" fillId="0" borderId="0" xfId="0" applyFont="1" applyProtection="1">
      <protection hidden="1"/>
    </xf>
    <xf numFmtId="0" fontId="0" fillId="4" borderId="0" xfId="0" applyFill="1" applyProtection="1">
      <protection hidden="1"/>
    </xf>
    <xf numFmtId="0" fontId="2" fillId="4" borderId="0" xfId="0" applyFont="1" applyFill="1" applyAlignment="1" applyProtection="1">
      <alignment vertical="center"/>
      <protection hidden="1"/>
    </xf>
    <xf numFmtId="2" fontId="3" fillId="3" borderId="0" xfId="0" applyNumberFormat="1" applyFont="1" applyFill="1" applyBorder="1" applyAlignment="1" applyProtection="1">
      <alignment horizontal="center" vertical="center"/>
      <protection hidden="1"/>
    </xf>
    <xf numFmtId="0" fontId="5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0" fillId="4" borderId="0" xfId="0" applyFill="1" applyAlignment="1" applyProtection="1">
      <alignment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2" fillId="4" borderId="0" xfId="0" applyFont="1" applyFill="1" applyProtection="1"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3" fontId="5" fillId="4" borderId="1" xfId="0" applyNumberFormat="1" applyFont="1" applyFill="1" applyBorder="1" applyAlignment="1" applyProtection="1">
      <alignment horizontal="center" vertical="center"/>
      <protection hidden="1"/>
    </xf>
    <xf numFmtId="3" fontId="5" fillId="4" borderId="2" xfId="0" applyNumberFormat="1" applyFont="1" applyFill="1" applyBorder="1" applyAlignment="1" applyProtection="1">
      <alignment horizontal="center" vertical="center"/>
      <protection hidden="1"/>
    </xf>
    <xf numFmtId="4" fontId="2" fillId="2" borderId="0" xfId="0" applyNumberFormat="1" applyFont="1" applyFill="1" applyProtection="1">
      <protection hidden="1"/>
    </xf>
    <xf numFmtId="0" fontId="2" fillId="4" borderId="0" xfId="0" applyFont="1" applyFill="1" applyBorder="1" applyAlignment="1" applyProtection="1">
      <alignment vertical="center"/>
      <protection hidden="1"/>
    </xf>
    <xf numFmtId="0" fontId="0" fillId="4" borderId="0" xfId="0" applyFill="1" applyBorder="1" applyProtection="1">
      <protection hidden="1"/>
    </xf>
    <xf numFmtId="0" fontId="2" fillId="2" borderId="6" xfId="0" applyFont="1" applyFill="1" applyBorder="1" applyProtection="1">
      <protection hidden="1"/>
    </xf>
    <xf numFmtId="0" fontId="2" fillId="2" borderId="0" xfId="0" applyFont="1" applyFill="1" applyBorder="1" applyProtection="1">
      <protection hidden="1"/>
    </xf>
    <xf numFmtId="0" fontId="2" fillId="2" borderId="7" xfId="0" applyFont="1" applyFill="1" applyBorder="1" applyProtection="1">
      <protection hidden="1"/>
    </xf>
    <xf numFmtId="0" fontId="2" fillId="2" borderId="8" xfId="0" applyFont="1" applyFill="1" applyBorder="1" applyProtection="1">
      <protection hidden="1"/>
    </xf>
    <xf numFmtId="0" fontId="2" fillId="2" borderId="11" xfId="0" applyFont="1" applyFill="1" applyBorder="1" applyProtection="1">
      <protection hidden="1"/>
    </xf>
    <xf numFmtId="3" fontId="5" fillId="4" borderId="0" xfId="0" applyNumberFormat="1" applyFont="1" applyFill="1" applyAlignment="1" applyProtection="1">
      <alignment vertical="center"/>
      <protection hidden="1"/>
    </xf>
    <xf numFmtId="0" fontId="2" fillId="2" borderId="5" xfId="0" applyFont="1" applyFill="1" applyBorder="1" applyProtection="1">
      <protection hidden="1"/>
    </xf>
    <xf numFmtId="0" fontId="9" fillId="4" borderId="0" xfId="0" applyFont="1" applyFill="1" applyAlignment="1" applyProtection="1">
      <alignment horizontal="center" vertical="center"/>
      <protection hidden="1"/>
    </xf>
    <xf numFmtId="0" fontId="8" fillId="6" borderId="4" xfId="0" applyFont="1" applyFill="1" applyBorder="1" applyAlignment="1" applyProtection="1">
      <alignment horizontal="center" vertical="center"/>
      <protection hidden="1"/>
    </xf>
    <xf numFmtId="0" fontId="5" fillId="4" borderId="1" xfId="0" applyFont="1" applyFill="1" applyBorder="1" applyAlignment="1" applyProtection="1">
      <alignment horizontal="center" vertical="center"/>
      <protection hidden="1"/>
    </xf>
    <xf numFmtId="3" fontId="5" fillId="4" borderId="11" xfId="0" applyNumberFormat="1" applyFont="1" applyFill="1" applyBorder="1" applyAlignment="1" applyProtection="1">
      <alignment horizontal="center" vertical="center"/>
      <protection hidden="1"/>
    </xf>
    <xf numFmtId="0" fontId="5" fillId="4" borderId="13" xfId="0" applyFont="1" applyFill="1" applyBorder="1" applyAlignment="1" applyProtection="1">
      <alignment horizontal="center" vertical="center"/>
      <protection hidden="1"/>
    </xf>
    <xf numFmtId="0" fontId="5" fillId="4" borderId="8" xfId="0" applyFont="1" applyFill="1" applyBorder="1" applyAlignment="1" applyProtection="1">
      <alignment horizontal="center" vertical="center"/>
      <protection hidden="1"/>
    </xf>
    <xf numFmtId="0" fontId="7" fillId="4" borderId="0" xfId="0" applyFont="1" applyFill="1" applyBorder="1" applyAlignment="1" applyProtection="1">
      <alignment horizontal="center" vertical="center"/>
      <protection hidden="1"/>
    </xf>
    <xf numFmtId="0" fontId="8" fillId="4" borderId="0" xfId="0" applyFont="1" applyFill="1" applyBorder="1" applyAlignment="1" applyProtection="1">
      <alignment horizontal="center" vertical="center"/>
      <protection hidden="1"/>
    </xf>
    <xf numFmtId="3" fontId="5" fillId="4" borderId="14" xfId="0" applyNumberFormat="1" applyFont="1" applyFill="1" applyBorder="1" applyAlignment="1" applyProtection="1">
      <alignment horizontal="center" vertical="center"/>
      <protection hidden="1"/>
    </xf>
    <xf numFmtId="0" fontId="12" fillId="4" borderId="5" xfId="0" applyFont="1" applyFill="1" applyBorder="1" applyAlignment="1" applyProtection="1">
      <alignment horizontal="left" vertical="center"/>
      <protection hidden="1"/>
    </xf>
    <xf numFmtId="0" fontId="12" fillId="4" borderId="0" xfId="0" applyFont="1" applyFill="1" applyBorder="1" applyAlignment="1" applyProtection="1">
      <alignment horizontal="left" vertical="center"/>
      <protection hidden="1"/>
    </xf>
    <xf numFmtId="0" fontId="12" fillId="4" borderId="5" xfId="0" applyFont="1" applyFill="1" applyBorder="1" applyAlignment="1" applyProtection="1">
      <alignment vertical="center"/>
      <protection hidden="1"/>
    </xf>
    <xf numFmtId="0" fontId="12" fillId="4" borderId="0" xfId="0" applyFont="1" applyFill="1" applyBorder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10" fillId="0" borderId="0" xfId="0" applyFont="1" applyProtection="1">
      <protection hidden="1"/>
    </xf>
    <xf numFmtId="0" fontId="12" fillId="4" borderId="11" xfId="0" applyFont="1" applyFill="1" applyBorder="1" applyAlignment="1" applyProtection="1">
      <alignment vertical="center"/>
      <protection hidden="1"/>
    </xf>
    <xf numFmtId="0" fontId="12" fillId="4" borderId="7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4" fontId="0" fillId="0" borderId="0" xfId="0" applyNumberForma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6" xfId="0" applyBorder="1" applyProtection="1">
      <protection hidden="1"/>
    </xf>
    <xf numFmtId="0" fontId="0" fillId="0" borderId="9" xfId="0" applyBorder="1" applyProtection="1">
      <protection hidden="1"/>
    </xf>
    <xf numFmtId="0" fontId="0" fillId="0" borderId="0" xfId="0" applyBorder="1" applyProtection="1">
      <protection hidden="1"/>
    </xf>
    <xf numFmtId="0" fontId="0" fillId="0" borderId="10" xfId="0" applyBorder="1" applyProtection="1">
      <protection hidden="1"/>
    </xf>
    <xf numFmtId="0" fontId="0" fillId="0" borderId="7" xfId="0" applyBorder="1" applyProtection="1">
      <protection hidden="1"/>
    </xf>
    <xf numFmtId="0" fontId="0" fillId="0" borderId="12" xfId="0" applyBorder="1" applyProtection="1">
      <protection hidden="1"/>
    </xf>
    <xf numFmtId="0" fontId="12" fillId="7" borderId="9" xfId="0" applyFont="1" applyFill="1" applyBorder="1" applyAlignment="1" applyProtection="1">
      <alignment horizontal="center" vertical="center"/>
      <protection locked="0" hidden="1"/>
    </xf>
    <xf numFmtId="0" fontId="12" fillId="7" borderId="10" xfId="0" applyFont="1" applyFill="1" applyBorder="1" applyAlignment="1" applyProtection="1">
      <alignment horizontal="center" vertical="center"/>
      <protection locked="0" hidden="1"/>
    </xf>
    <xf numFmtId="0" fontId="12" fillId="7" borderId="12" xfId="0" applyFont="1" applyFill="1" applyBorder="1" applyAlignment="1" applyProtection="1">
      <alignment horizontal="center" vertical="center"/>
      <protection locked="0" hidden="1"/>
    </xf>
    <xf numFmtId="0" fontId="5" fillId="5" borderId="12" xfId="0" applyFont="1" applyFill="1" applyBorder="1" applyAlignment="1" applyProtection="1">
      <alignment horizontal="center" vertical="center"/>
      <protection hidden="1"/>
    </xf>
    <xf numFmtId="0" fontId="5" fillId="5" borderId="1" xfId="0" applyFont="1" applyFill="1" applyBorder="1" applyAlignment="1" applyProtection="1">
      <alignment horizontal="center" vertical="center"/>
      <protection hidden="1"/>
    </xf>
    <xf numFmtId="4" fontId="5" fillId="5" borderId="1" xfId="0" applyNumberFormat="1" applyFont="1" applyFill="1" applyBorder="1" applyAlignment="1" applyProtection="1">
      <alignment horizontal="center" vertical="center"/>
      <protection hidden="1"/>
    </xf>
    <xf numFmtId="0" fontId="5" fillId="0" borderId="14" xfId="0" applyFont="1" applyBorder="1" applyAlignment="1" applyProtection="1">
      <alignment horizontal="center" vertical="center"/>
      <protection hidden="1"/>
    </xf>
    <xf numFmtId="4" fontId="5" fillId="5" borderId="12" xfId="0" applyNumberFormat="1" applyFont="1" applyFill="1" applyBorder="1" applyAlignment="1" applyProtection="1">
      <alignment horizontal="center" vertical="center"/>
      <protection hidden="1"/>
    </xf>
    <xf numFmtId="0" fontId="9" fillId="4" borderId="0" xfId="0" applyFont="1" applyFill="1" applyAlignment="1" applyProtection="1">
      <alignment horizontal="center" vertical="center"/>
      <protection hidden="1"/>
    </xf>
    <xf numFmtId="0" fontId="12" fillId="4" borderId="0" xfId="0" applyFont="1" applyFill="1" applyAlignment="1" applyProtection="1">
      <alignment horizontal="center" vertical="center"/>
      <protection hidden="1"/>
    </xf>
    <xf numFmtId="0" fontId="5" fillId="4" borderId="6" xfId="0" applyFont="1" applyFill="1" applyBorder="1" applyAlignment="1" applyProtection="1">
      <alignment vertical="center"/>
      <protection hidden="1"/>
    </xf>
    <xf numFmtId="0" fontId="7" fillId="8" borderId="0" xfId="0" applyFont="1" applyFill="1" applyAlignment="1" applyProtection="1">
      <alignment horizontal="center" vertical="center"/>
      <protection hidden="1"/>
    </xf>
    <xf numFmtId="0" fontId="8" fillId="6" borderId="8" xfId="0" applyFont="1" applyFill="1" applyBorder="1" applyAlignment="1" applyProtection="1">
      <alignment horizontal="center" vertical="center"/>
      <protection hidden="1"/>
    </xf>
    <xf numFmtId="0" fontId="8" fillId="6" borderId="6" xfId="0" applyFont="1" applyFill="1" applyBorder="1" applyAlignment="1" applyProtection="1">
      <alignment horizontal="center" vertical="center"/>
      <protection hidden="1"/>
    </xf>
    <xf numFmtId="0" fontId="8" fillId="6" borderId="9" xfId="0" applyFont="1" applyFill="1" applyBorder="1" applyAlignment="1" applyProtection="1">
      <alignment horizontal="center" vertical="center"/>
      <protection hidden="1"/>
    </xf>
    <xf numFmtId="0" fontId="5" fillId="7" borderId="11" xfId="0" applyFont="1" applyFill="1" applyBorder="1" applyAlignment="1" applyProtection="1">
      <alignment horizontal="center" vertical="center"/>
      <protection locked="0" hidden="1"/>
    </xf>
    <xf numFmtId="0" fontId="5" fillId="7" borderId="7" xfId="0" applyFont="1" applyFill="1" applyBorder="1" applyAlignment="1" applyProtection="1">
      <alignment horizontal="center" vertical="center"/>
      <protection locked="0" hidden="1"/>
    </xf>
    <xf numFmtId="0" fontId="5" fillId="7" borderId="12" xfId="0" applyFont="1" applyFill="1" applyBorder="1" applyAlignment="1" applyProtection="1">
      <alignment horizontal="center" vertical="center"/>
      <protection locked="0" hidden="1"/>
    </xf>
    <xf numFmtId="0" fontId="5" fillId="5" borderId="11" xfId="0" applyFont="1" applyFill="1" applyBorder="1" applyAlignment="1" applyProtection="1">
      <alignment horizontal="center" vertical="center"/>
      <protection hidden="1"/>
    </xf>
    <xf numFmtId="0" fontId="5" fillId="5" borderId="7" xfId="0" applyFont="1" applyFill="1" applyBorder="1" applyAlignment="1" applyProtection="1">
      <alignment horizontal="center" vertical="center"/>
      <protection hidden="1"/>
    </xf>
    <xf numFmtId="0" fontId="5" fillId="5" borderId="12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0" fontId="11" fillId="9" borderId="2" xfId="0" applyFont="1" applyFill="1" applyBorder="1" applyAlignment="1" applyProtection="1">
      <alignment horizontal="center" vertical="center"/>
      <protection hidden="1"/>
    </xf>
    <xf numFmtId="0" fontId="11" fillId="9" borderId="4" xfId="0" applyFont="1" applyFill="1" applyBorder="1" applyAlignment="1" applyProtection="1">
      <alignment horizontal="center" vertical="center"/>
      <protection hidden="1"/>
    </xf>
    <xf numFmtId="0" fontId="12" fillId="4" borderId="5" xfId="0" applyFont="1" applyFill="1" applyBorder="1" applyAlignment="1" applyProtection="1">
      <alignment vertical="center"/>
      <protection hidden="1"/>
    </xf>
    <xf numFmtId="0" fontId="12" fillId="4" borderId="0" xfId="0" applyFont="1" applyFill="1" applyBorder="1" applyAlignment="1" applyProtection="1">
      <alignment vertical="center"/>
      <protection hidden="1"/>
    </xf>
    <xf numFmtId="0" fontId="8" fillId="6" borderId="2" xfId="0" applyFont="1" applyFill="1" applyBorder="1" applyAlignment="1" applyProtection="1">
      <alignment horizontal="center" vertical="center"/>
      <protection hidden="1"/>
    </xf>
    <xf numFmtId="0" fontId="8" fillId="6" borderId="3" xfId="0" applyFont="1" applyFill="1" applyBorder="1" applyAlignment="1" applyProtection="1">
      <alignment horizontal="center" vertical="center"/>
      <protection hidden="1"/>
    </xf>
    <xf numFmtId="0" fontId="12" fillId="4" borderId="8" xfId="0" applyFont="1" applyFill="1" applyBorder="1" applyAlignment="1" applyProtection="1">
      <alignment horizontal="left" vertical="center"/>
      <protection hidden="1"/>
    </xf>
    <xf numFmtId="0" fontId="12" fillId="4" borderId="6" xfId="0" applyFont="1" applyFill="1" applyBorder="1" applyAlignment="1" applyProtection="1">
      <alignment horizontal="left" vertical="center"/>
      <protection hidden="1"/>
    </xf>
    <xf numFmtId="0" fontId="12" fillId="4" borderId="11" xfId="0" applyFont="1" applyFill="1" applyBorder="1" applyAlignment="1" applyProtection="1">
      <alignment vertical="center"/>
      <protection hidden="1"/>
    </xf>
    <xf numFmtId="0" fontId="12" fillId="4" borderId="7" xfId="0" applyFont="1" applyFill="1" applyBorder="1" applyAlignment="1" applyProtection="1">
      <alignment vertical="center"/>
      <protection hidden="1"/>
    </xf>
    <xf numFmtId="0" fontId="12" fillId="4" borderId="0" xfId="0" applyFont="1" applyFill="1" applyBorder="1" applyAlignment="1" applyProtection="1">
      <alignment horizontal="left" vertical="center"/>
      <protection hidden="1"/>
    </xf>
    <xf numFmtId="0" fontId="5" fillId="4" borderId="1" xfId="0" applyFont="1" applyFill="1" applyBorder="1" applyAlignment="1" applyProtection="1">
      <alignment horizontal="center" vertical="center"/>
      <protection hidden="1"/>
    </xf>
    <xf numFmtId="0" fontId="6" fillId="5" borderId="1" xfId="0" applyFont="1" applyFill="1" applyBorder="1" applyAlignment="1" applyProtection="1">
      <alignment horizontal="center" vertical="center"/>
      <protection hidden="1"/>
    </xf>
    <xf numFmtId="0" fontId="6" fillId="5" borderId="13" xfId="0" applyFont="1" applyFill="1" applyBorder="1" applyAlignment="1" applyProtection="1">
      <alignment horizontal="center" vertical="center"/>
      <protection hidden="1"/>
    </xf>
    <xf numFmtId="0" fontId="8" fillId="6" borderId="4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9"/>
  <colors>
    <mruColors>
      <color rgb="FF865F35"/>
      <color rgb="FFAB794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jp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251811</xdr:colOff>
      <xdr:row>13</xdr:row>
      <xdr:rowOff>164224</xdr:rowOff>
    </xdr:from>
    <xdr:to>
      <xdr:col>3</xdr:col>
      <xdr:colOff>936295</xdr:colOff>
      <xdr:row>13</xdr:row>
      <xdr:rowOff>501074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EE4E0F9-9EA8-5F49-B59E-C37C7199B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9914" y="2693276"/>
          <a:ext cx="1866898" cy="336850"/>
        </a:xfrm>
        <a:prstGeom prst="rect">
          <a:avLst/>
        </a:prstGeom>
      </xdr:spPr>
    </xdr:pic>
    <xdr:clientData/>
  </xdr:twoCellAnchor>
  <xdr:oneCellAnchor>
    <xdr:from>
      <xdr:col>5</xdr:col>
      <xdr:colOff>459828</xdr:colOff>
      <xdr:row>13</xdr:row>
      <xdr:rowOff>65689</xdr:rowOff>
    </xdr:from>
    <xdr:ext cx="1456121" cy="529499"/>
    <xdr:pic>
      <xdr:nvPicPr>
        <xdr:cNvPr id="3" name="Image 2">
          <a:extLst>
            <a:ext uri="{FF2B5EF4-FFF2-40B4-BE49-F238E27FC236}">
              <a16:creationId xmlns:a16="http://schemas.microsoft.com/office/drawing/2014/main" id="{3490CDE2-EB25-9D4E-9367-77E902D67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57414" y="2594741"/>
          <a:ext cx="1456121" cy="529499"/>
        </a:xfrm>
        <a:prstGeom prst="rect">
          <a:avLst/>
        </a:prstGeom>
      </xdr:spPr>
    </xdr:pic>
    <xdr:clientData/>
  </xdr:oneCellAnchor>
  <xdr:oneCellAnchor>
    <xdr:from>
      <xdr:col>8</xdr:col>
      <xdr:colOff>251808</xdr:colOff>
      <xdr:row>13</xdr:row>
      <xdr:rowOff>54741</xdr:rowOff>
    </xdr:from>
    <xdr:ext cx="1882415" cy="540372"/>
    <xdr:pic>
      <xdr:nvPicPr>
        <xdr:cNvPr id="4" name="Image 3">
          <a:extLst>
            <a:ext uri="{FF2B5EF4-FFF2-40B4-BE49-F238E27FC236}">
              <a16:creationId xmlns:a16="http://schemas.microsoft.com/office/drawing/2014/main" id="{23608D99-C83E-8140-A51C-82566C6A4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98877" y="2583793"/>
          <a:ext cx="1882415" cy="540372"/>
        </a:xfrm>
        <a:prstGeom prst="rect">
          <a:avLst/>
        </a:prstGeom>
      </xdr:spPr>
    </xdr:pic>
    <xdr:clientData/>
  </xdr:oneCellAnchor>
  <xdr:twoCellAnchor editAs="oneCell">
    <xdr:from>
      <xdr:col>11</xdr:col>
      <xdr:colOff>799224</xdr:colOff>
      <xdr:row>13</xdr:row>
      <xdr:rowOff>87586</xdr:rowOff>
    </xdr:from>
    <xdr:to>
      <xdr:col>12</xdr:col>
      <xdr:colOff>394140</xdr:colOff>
      <xdr:row>13</xdr:row>
      <xdr:rowOff>573313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1ED4F8AB-8EB1-BC48-A576-E8BBEAB6C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95776" y="2616638"/>
          <a:ext cx="777330" cy="485727"/>
        </a:xfrm>
        <a:prstGeom prst="rect">
          <a:avLst/>
        </a:prstGeom>
      </xdr:spPr>
    </xdr:pic>
    <xdr:clientData/>
  </xdr:twoCellAnchor>
  <xdr:twoCellAnchor editAs="oneCell">
    <xdr:from>
      <xdr:col>2</xdr:col>
      <xdr:colOff>788281</xdr:colOff>
      <xdr:row>16</xdr:row>
      <xdr:rowOff>65691</xdr:rowOff>
    </xdr:from>
    <xdr:to>
      <xdr:col>3</xdr:col>
      <xdr:colOff>401141</xdr:colOff>
      <xdr:row>16</xdr:row>
      <xdr:rowOff>579823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166F1DC2-A4C3-1F43-B155-C96F305DF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36384" y="3875691"/>
          <a:ext cx="795274" cy="514132"/>
        </a:xfrm>
        <a:prstGeom prst="rect">
          <a:avLst/>
        </a:prstGeom>
      </xdr:spPr>
    </xdr:pic>
    <xdr:clientData/>
  </xdr:twoCellAnchor>
  <xdr:twoCellAnchor editAs="oneCell">
    <xdr:from>
      <xdr:col>5</xdr:col>
      <xdr:colOff>481727</xdr:colOff>
      <xdr:row>16</xdr:row>
      <xdr:rowOff>84659</xdr:rowOff>
    </xdr:from>
    <xdr:to>
      <xdr:col>6</xdr:col>
      <xdr:colOff>705534</xdr:colOff>
      <xdr:row>16</xdr:row>
      <xdr:rowOff>558362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B625C59D-7932-2C42-85F2-458DAF562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79313" y="3894659"/>
          <a:ext cx="1406221" cy="473703"/>
        </a:xfrm>
        <a:prstGeom prst="rect">
          <a:avLst/>
        </a:prstGeom>
      </xdr:spPr>
    </xdr:pic>
    <xdr:clientData/>
  </xdr:twoCellAnchor>
  <xdr:twoCellAnchor editAs="oneCell">
    <xdr:from>
      <xdr:col>8</xdr:col>
      <xdr:colOff>514569</xdr:colOff>
      <xdr:row>16</xdr:row>
      <xdr:rowOff>72604</xdr:rowOff>
    </xdr:from>
    <xdr:to>
      <xdr:col>9</xdr:col>
      <xdr:colOff>689740</xdr:colOff>
      <xdr:row>16</xdr:row>
      <xdr:rowOff>582944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36990BA-0062-EE4B-B6B9-EEE2237A7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61638" y="3882604"/>
          <a:ext cx="1357585" cy="510340"/>
        </a:xfrm>
        <a:prstGeom prst="rect">
          <a:avLst/>
        </a:prstGeom>
      </xdr:spPr>
    </xdr:pic>
    <xdr:clientData/>
  </xdr:twoCellAnchor>
  <xdr:twoCellAnchor editAs="oneCell">
    <xdr:from>
      <xdr:col>11</xdr:col>
      <xdr:colOff>339394</xdr:colOff>
      <xdr:row>16</xdr:row>
      <xdr:rowOff>72604</xdr:rowOff>
    </xdr:from>
    <xdr:to>
      <xdr:col>12</xdr:col>
      <xdr:colOff>853963</xdr:colOff>
      <xdr:row>16</xdr:row>
      <xdr:rowOff>560625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503B3C18-3C3F-264D-997A-2A068F5DC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35946" y="3882604"/>
          <a:ext cx="1696983" cy="488021"/>
        </a:xfrm>
        <a:prstGeom prst="rect">
          <a:avLst/>
        </a:prstGeom>
      </xdr:spPr>
    </xdr:pic>
    <xdr:clientData/>
  </xdr:twoCellAnchor>
  <xdr:twoCellAnchor editAs="oneCell">
    <xdr:from>
      <xdr:col>2</xdr:col>
      <xdr:colOff>711637</xdr:colOff>
      <xdr:row>19</xdr:row>
      <xdr:rowOff>56930</xdr:rowOff>
    </xdr:from>
    <xdr:to>
      <xdr:col>3</xdr:col>
      <xdr:colOff>514568</xdr:colOff>
      <xdr:row>19</xdr:row>
      <xdr:rowOff>582704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35D0A57-9F73-AF40-B55F-C12A301DE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59740" y="5147878"/>
          <a:ext cx="985345" cy="525774"/>
        </a:xfrm>
        <a:prstGeom prst="rect">
          <a:avLst/>
        </a:prstGeom>
      </xdr:spPr>
    </xdr:pic>
    <xdr:clientData/>
  </xdr:twoCellAnchor>
  <xdr:twoCellAnchor editAs="oneCell">
    <xdr:from>
      <xdr:col>5</xdr:col>
      <xdr:colOff>339397</xdr:colOff>
      <xdr:row>19</xdr:row>
      <xdr:rowOff>87349</xdr:rowOff>
    </xdr:from>
    <xdr:to>
      <xdr:col>6</xdr:col>
      <xdr:colOff>853967</xdr:colOff>
      <xdr:row>19</xdr:row>
      <xdr:rowOff>571697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F175B0F8-43B8-8347-94B2-06C61B30B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36983" y="5178297"/>
          <a:ext cx="1696984" cy="484348"/>
        </a:xfrm>
        <a:prstGeom prst="rect">
          <a:avLst/>
        </a:prstGeom>
      </xdr:spPr>
    </xdr:pic>
    <xdr:clientData/>
  </xdr:twoCellAnchor>
  <xdr:twoCellAnchor editAs="oneCell">
    <xdr:from>
      <xdr:col>8</xdr:col>
      <xdr:colOff>514571</xdr:colOff>
      <xdr:row>19</xdr:row>
      <xdr:rowOff>82898</xdr:rowOff>
    </xdr:from>
    <xdr:to>
      <xdr:col>9</xdr:col>
      <xdr:colOff>678794</xdr:colOff>
      <xdr:row>19</xdr:row>
      <xdr:rowOff>567557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55302D9A-EDB2-B84D-B25A-FD27DECF8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061640" y="5173846"/>
          <a:ext cx="1346637" cy="484659"/>
        </a:xfrm>
        <a:prstGeom prst="rect">
          <a:avLst/>
        </a:prstGeom>
      </xdr:spPr>
    </xdr:pic>
    <xdr:clientData/>
  </xdr:twoCellAnchor>
  <xdr:twoCellAnchor editAs="oneCell">
    <xdr:from>
      <xdr:col>11</xdr:col>
      <xdr:colOff>580258</xdr:colOff>
      <xdr:row>19</xdr:row>
      <xdr:rowOff>89316</xdr:rowOff>
    </xdr:from>
    <xdr:to>
      <xdr:col>12</xdr:col>
      <xdr:colOff>613102</xdr:colOff>
      <xdr:row>19</xdr:row>
      <xdr:rowOff>566497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4BF2A-C4AB-174B-A4FD-417C59607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776810" y="5191213"/>
          <a:ext cx="1215258" cy="477181"/>
        </a:xfrm>
        <a:prstGeom prst="rect">
          <a:avLst/>
        </a:prstGeom>
      </xdr:spPr>
    </xdr:pic>
    <xdr:clientData/>
  </xdr:twoCellAnchor>
  <xdr:oneCellAnchor>
    <xdr:from>
      <xdr:col>2</xdr:col>
      <xdr:colOff>251811</xdr:colOff>
      <xdr:row>46</xdr:row>
      <xdr:rowOff>164224</xdr:rowOff>
    </xdr:from>
    <xdr:ext cx="1866898" cy="336850"/>
    <xdr:pic>
      <xdr:nvPicPr>
        <xdr:cNvPr id="27" name="Image 26">
          <a:extLst>
            <a:ext uri="{FF2B5EF4-FFF2-40B4-BE49-F238E27FC236}">
              <a16:creationId xmlns:a16="http://schemas.microsoft.com/office/drawing/2014/main" id="{A543BEA2-D5B5-CF4E-B77F-64D640CE8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9914" y="2704224"/>
          <a:ext cx="1866898" cy="336850"/>
        </a:xfrm>
        <a:prstGeom prst="rect">
          <a:avLst/>
        </a:prstGeom>
      </xdr:spPr>
    </xdr:pic>
    <xdr:clientData/>
  </xdr:oneCellAnchor>
  <xdr:oneCellAnchor>
    <xdr:from>
      <xdr:col>5</xdr:col>
      <xdr:colOff>459828</xdr:colOff>
      <xdr:row>46</xdr:row>
      <xdr:rowOff>65689</xdr:rowOff>
    </xdr:from>
    <xdr:ext cx="1456121" cy="529499"/>
    <xdr:pic>
      <xdr:nvPicPr>
        <xdr:cNvPr id="28" name="Image 27">
          <a:extLst>
            <a:ext uri="{FF2B5EF4-FFF2-40B4-BE49-F238E27FC236}">
              <a16:creationId xmlns:a16="http://schemas.microsoft.com/office/drawing/2014/main" id="{09EA35CF-E30E-2347-8216-780496E66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57414" y="2605689"/>
          <a:ext cx="1456121" cy="529499"/>
        </a:xfrm>
        <a:prstGeom prst="rect">
          <a:avLst/>
        </a:prstGeom>
      </xdr:spPr>
    </xdr:pic>
    <xdr:clientData/>
  </xdr:oneCellAnchor>
  <xdr:oneCellAnchor>
    <xdr:from>
      <xdr:col>8</xdr:col>
      <xdr:colOff>251808</xdr:colOff>
      <xdr:row>46</xdr:row>
      <xdr:rowOff>54741</xdr:rowOff>
    </xdr:from>
    <xdr:ext cx="1882415" cy="540372"/>
    <xdr:pic>
      <xdr:nvPicPr>
        <xdr:cNvPr id="29" name="Image 28">
          <a:extLst>
            <a:ext uri="{FF2B5EF4-FFF2-40B4-BE49-F238E27FC236}">
              <a16:creationId xmlns:a16="http://schemas.microsoft.com/office/drawing/2014/main" id="{C30641F9-9E93-F742-B60A-1FE32DACB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98877" y="2594741"/>
          <a:ext cx="1882415" cy="540372"/>
        </a:xfrm>
        <a:prstGeom prst="rect">
          <a:avLst/>
        </a:prstGeom>
      </xdr:spPr>
    </xdr:pic>
    <xdr:clientData/>
  </xdr:oneCellAnchor>
  <xdr:oneCellAnchor>
    <xdr:from>
      <xdr:col>11</xdr:col>
      <xdr:colOff>799224</xdr:colOff>
      <xdr:row>46</xdr:row>
      <xdr:rowOff>87586</xdr:rowOff>
    </xdr:from>
    <xdr:ext cx="777330" cy="485727"/>
    <xdr:pic>
      <xdr:nvPicPr>
        <xdr:cNvPr id="30" name="Image 29">
          <a:extLst>
            <a:ext uri="{FF2B5EF4-FFF2-40B4-BE49-F238E27FC236}">
              <a16:creationId xmlns:a16="http://schemas.microsoft.com/office/drawing/2014/main" id="{69F27D4F-A91F-9A4C-90C8-A0F6C9032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95776" y="2627586"/>
          <a:ext cx="777330" cy="485727"/>
        </a:xfrm>
        <a:prstGeom prst="rect">
          <a:avLst/>
        </a:prstGeom>
      </xdr:spPr>
    </xdr:pic>
    <xdr:clientData/>
  </xdr:oneCellAnchor>
  <xdr:oneCellAnchor>
    <xdr:from>
      <xdr:col>2</xdr:col>
      <xdr:colOff>788281</xdr:colOff>
      <xdr:row>49</xdr:row>
      <xdr:rowOff>65691</xdr:rowOff>
    </xdr:from>
    <xdr:ext cx="795274" cy="514132"/>
    <xdr:pic>
      <xdr:nvPicPr>
        <xdr:cNvPr id="31" name="Image 30">
          <a:extLst>
            <a:ext uri="{FF2B5EF4-FFF2-40B4-BE49-F238E27FC236}">
              <a16:creationId xmlns:a16="http://schemas.microsoft.com/office/drawing/2014/main" id="{6B3E6F66-749E-F947-B676-794B58F79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36384" y="3886639"/>
          <a:ext cx="795274" cy="514132"/>
        </a:xfrm>
        <a:prstGeom prst="rect">
          <a:avLst/>
        </a:prstGeom>
      </xdr:spPr>
    </xdr:pic>
    <xdr:clientData/>
  </xdr:oneCellAnchor>
  <xdr:oneCellAnchor>
    <xdr:from>
      <xdr:col>5</xdr:col>
      <xdr:colOff>481727</xdr:colOff>
      <xdr:row>49</xdr:row>
      <xdr:rowOff>84659</xdr:rowOff>
    </xdr:from>
    <xdr:ext cx="1406221" cy="473703"/>
    <xdr:pic>
      <xdr:nvPicPr>
        <xdr:cNvPr id="32" name="Image 31">
          <a:extLst>
            <a:ext uri="{FF2B5EF4-FFF2-40B4-BE49-F238E27FC236}">
              <a16:creationId xmlns:a16="http://schemas.microsoft.com/office/drawing/2014/main" id="{087D2C9B-EA71-5C46-B3D5-90DDDFE16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79313" y="3905607"/>
          <a:ext cx="1406221" cy="473703"/>
        </a:xfrm>
        <a:prstGeom prst="rect">
          <a:avLst/>
        </a:prstGeom>
      </xdr:spPr>
    </xdr:pic>
    <xdr:clientData/>
  </xdr:oneCellAnchor>
  <xdr:oneCellAnchor>
    <xdr:from>
      <xdr:col>8</xdr:col>
      <xdr:colOff>514569</xdr:colOff>
      <xdr:row>49</xdr:row>
      <xdr:rowOff>72604</xdr:rowOff>
    </xdr:from>
    <xdr:ext cx="1357585" cy="510340"/>
    <xdr:pic>
      <xdr:nvPicPr>
        <xdr:cNvPr id="33" name="Image 32">
          <a:extLst>
            <a:ext uri="{FF2B5EF4-FFF2-40B4-BE49-F238E27FC236}">
              <a16:creationId xmlns:a16="http://schemas.microsoft.com/office/drawing/2014/main" id="{EA9252EC-BA70-2642-A236-1C1CEDBE2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61638" y="3893552"/>
          <a:ext cx="1357585" cy="510340"/>
        </a:xfrm>
        <a:prstGeom prst="rect">
          <a:avLst/>
        </a:prstGeom>
      </xdr:spPr>
    </xdr:pic>
    <xdr:clientData/>
  </xdr:oneCellAnchor>
  <xdr:oneCellAnchor>
    <xdr:from>
      <xdr:col>11</xdr:col>
      <xdr:colOff>339394</xdr:colOff>
      <xdr:row>49</xdr:row>
      <xdr:rowOff>72604</xdr:rowOff>
    </xdr:from>
    <xdr:ext cx="1696983" cy="488021"/>
    <xdr:pic>
      <xdr:nvPicPr>
        <xdr:cNvPr id="34" name="Image 33">
          <a:extLst>
            <a:ext uri="{FF2B5EF4-FFF2-40B4-BE49-F238E27FC236}">
              <a16:creationId xmlns:a16="http://schemas.microsoft.com/office/drawing/2014/main" id="{ED24CCB7-472C-AD47-8A1B-408A26EA8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35946" y="3893552"/>
          <a:ext cx="1696983" cy="488021"/>
        </a:xfrm>
        <a:prstGeom prst="rect">
          <a:avLst/>
        </a:prstGeom>
      </xdr:spPr>
    </xdr:pic>
    <xdr:clientData/>
  </xdr:oneCellAnchor>
  <xdr:oneCellAnchor>
    <xdr:from>
      <xdr:col>2</xdr:col>
      <xdr:colOff>711637</xdr:colOff>
      <xdr:row>52</xdr:row>
      <xdr:rowOff>56930</xdr:rowOff>
    </xdr:from>
    <xdr:ext cx="985345" cy="525774"/>
    <xdr:pic>
      <xdr:nvPicPr>
        <xdr:cNvPr id="35" name="Image 34">
          <a:extLst>
            <a:ext uri="{FF2B5EF4-FFF2-40B4-BE49-F238E27FC236}">
              <a16:creationId xmlns:a16="http://schemas.microsoft.com/office/drawing/2014/main" id="{99D095F6-32BE-5843-A386-21CFEA2C8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59740" y="5158827"/>
          <a:ext cx="985345" cy="525774"/>
        </a:xfrm>
        <a:prstGeom prst="rect">
          <a:avLst/>
        </a:prstGeom>
      </xdr:spPr>
    </xdr:pic>
    <xdr:clientData/>
  </xdr:oneCellAnchor>
  <xdr:oneCellAnchor>
    <xdr:from>
      <xdr:col>5</xdr:col>
      <xdr:colOff>339397</xdr:colOff>
      <xdr:row>52</xdr:row>
      <xdr:rowOff>87349</xdr:rowOff>
    </xdr:from>
    <xdr:ext cx="1696984" cy="484348"/>
    <xdr:pic>
      <xdr:nvPicPr>
        <xdr:cNvPr id="36" name="Image 35">
          <a:extLst>
            <a:ext uri="{FF2B5EF4-FFF2-40B4-BE49-F238E27FC236}">
              <a16:creationId xmlns:a16="http://schemas.microsoft.com/office/drawing/2014/main" id="{F37207B4-0640-004E-877D-AD71BF84C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36983" y="5189246"/>
          <a:ext cx="1696984" cy="484348"/>
        </a:xfrm>
        <a:prstGeom prst="rect">
          <a:avLst/>
        </a:prstGeom>
      </xdr:spPr>
    </xdr:pic>
    <xdr:clientData/>
  </xdr:oneCellAnchor>
  <xdr:oneCellAnchor>
    <xdr:from>
      <xdr:col>8</xdr:col>
      <xdr:colOff>514571</xdr:colOff>
      <xdr:row>52</xdr:row>
      <xdr:rowOff>82898</xdr:rowOff>
    </xdr:from>
    <xdr:ext cx="1346637" cy="484659"/>
    <xdr:pic>
      <xdr:nvPicPr>
        <xdr:cNvPr id="37" name="Image 36">
          <a:extLst>
            <a:ext uri="{FF2B5EF4-FFF2-40B4-BE49-F238E27FC236}">
              <a16:creationId xmlns:a16="http://schemas.microsoft.com/office/drawing/2014/main" id="{5B7A08DE-3C83-0C43-8E03-1DD3DB007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061640" y="5184795"/>
          <a:ext cx="1346637" cy="484659"/>
        </a:xfrm>
        <a:prstGeom prst="rect">
          <a:avLst/>
        </a:prstGeom>
      </xdr:spPr>
    </xdr:pic>
    <xdr:clientData/>
  </xdr:oneCellAnchor>
  <xdr:oneCellAnchor>
    <xdr:from>
      <xdr:col>11</xdr:col>
      <xdr:colOff>580258</xdr:colOff>
      <xdr:row>52</xdr:row>
      <xdr:rowOff>89316</xdr:rowOff>
    </xdr:from>
    <xdr:ext cx="1215258" cy="477181"/>
    <xdr:pic>
      <xdr:nvPicPr>
        <xdr:cNvPr id="38" name="Image 37">
          <a:extLst>
            <a:ext uri="{FF2B5EF4-FFF2-40B4-BE49-F238E27FC236}">
              <a16:creationId xmlns:a16="http://schemas.microsoft.com/office/drawing/2014/main" id="{A8B044B1-BEFE-1C49-B302-52DD7D06E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776810" y="14343971"/>
          <a:ext cx="1215258" cy="47718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B8BEE-758A-7443-8E59-9AD72ACD2F94}">
  <dimension ref="A1:X524"/>
  <sheetViews>
    <sheetView showGridLines="0" showRowColHeaders="0" tabSelected="1" zoomScale="116" zoomScaleNormal="116" workbookViewId="0">
      <selection activeCell="C30" sqref="C30:M30"/>
    </sheetView>
  </sheetViews>
  <sheetFormatPr baseColWidth="10" defaultColWidth="0" defaultRowHeight="13" zeroHeight="1"/>
  <cols>
    <col min="1" max="1" width="12.6640625" style="1" customWidth="1"/>
    <col min="2" max="2" width="3.6640625" style="1" customWidth="1"/>
    <col min="3" max="4" width="15.5" style="2" customWidth="1"/>
    <col min="5" max="5" width="3.6640625" style="1" customWidth="1"/>
    <col min="6" max="7" width="15.5" style="2" customWidth="1"/>
    <col min="8" max="8" width="3.6640625" style="1" customWidth="1"/>
    <col min="9" max="10" width="15.5" style="2" customWidth="1"/>
    <col min="11" max="11" width="3.6640625" style="1" customWidth="1"/>
    <col min="12" max="13" width="15.5" style="2" customWidth="1"/>
    <col min="14" max="14" width="3.6640625" style="1" customWidth="1"/>
    <col min="15" max="15" width="12.6640625" style="1" customWidth="1"/>
    <col min="16" max="24" width="0" style="2" hidden="1" customWidth="1"/>
    <col min="25" max="16384" width="10.83203125" style="2" hidden="1"/>
  </cols>
  <sheetData>
    <row r="1" spans="1:16">
      <c r="A1" s="5"/>
      <c r="B1" s="5"/>
      <c r="C1" s="4"/>
      <c r="D1" s="4"/>
      <c r="E1" s="5"/>
      <c r="F1" s="4"/>
      <c r="G1" s="4"/>
      <c r="H1" s="5"/>
      <c r="I1" s="4"/>
      <c r="J1" s="4"/>
      <c r="K1" s="5"/>
      <c r="L1" s="4"/>
      <c r="M1" s="4"/>
      <c r="N1" s="5"/>
      <c r="O1" s="5"/>
      <c r="P1" s="1"/>
    </row>
    <row r="2" spans="1:16" ht="40" customHeight="1">
      <c r="A2" s="5"/>
      <c r="B2" s="5"/>
      <c r="C2" s="67" t="s">
        <v>182</v>
      </c>
      <c r="D2" s="67"/>
      <c r="E2" s="67"/>
      <c r="F2" s="67"/>
      <c r="G2" s="67"/>
      <c r="H2" s="67"/>
      <c r="I2" s="67"/>
      <c r="J2" s="67"/>
      <c r="K2" s="67"/>
      <c r="L2" s="67"/>
      <c r="M2" s="67"/>
      <c r="N2" s="31"/>
      <c r="O2" s="31"/>
      <c r="P2" s="1"/>
    </row>
    <row r="3" spans="1:16">
      <c r="A3" s="5"/>
      <c r="B3" s="5"/>
      <c r="C3" s="4"/>
      <c r="D3" s="4"/>
      <c r="E3" s="5"/>
      <c r="F3" s="4"/>
      <c r="G3" s="4"/>
      <c r="H3" s="5"/>
      <c r="I3" s="4"/>
      <c r="J3" s="4"/>
      <c r="K3" s="5"/>
      <c r="L3" s="4"/>
      <c r="M3" s="4"/>
      <c r="N3" s="16"/>
      <c r="O3" s="16"/>
      <c r="P3" s="1"/>
    </row>
    <row r="4" spans="1:16" ht="19" customHeight="1">
      <c r="A4" s="5"/>
      <c r="B4" s="5"/>
      <c r="C4" s="82" t="s">
        <v>187</v>
      </c>
      <c r="D4" s="83"/>
      <c r="E4" s="83"/>
      <c r="F4" s="83"/>
      <c r="G4" s="83"/>
      <c r="H4" s="83"/>
      <c r="I4" s="83"/>
      <c r="J4" s="83"/>
      <c r="K4" s="83"/>
      <c r="L4" s="83"/>
      <c r="M4" s="92"/>
      <c r="N4" s="32"/>
      <c r="O4" s="32"/>
      <c r="P4" s="1"/>
    </row>
    <row r="5" spans="1:16" ht="13" customHeight="1">
      <c r="A5" s="5"/>
      <c r="B5" s="5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5"/>
      <c r="O5" s="5"/>
      <c r="P5" s="1"/>
    </row>
    <row r="6" spans="1:16" ht="50" customHeight="1">
      <c r="A6" s="5"/>
      <c r="B6" s="5"/>
      <c r="C6" s="77" t="s">
        <v>6</v>
      </c>
      <c r="D6" s="77"/>
      <c r="E6" s="7"/>
      <c r="F6" s="77" t="s">
        <v>10</v>
      </c>
      <c r="G6" s="77"/>
      <c r="H6" s="7"/>
      <c r="I6" s="78" t="s">
        <v>7</v>
      </c>
      <c r="J6" s="79"/>
      <c r="K6" s="7"/>
      <c r="L6" s="78" t="s">
        <v>8</v>
      </c>
      <c r="M6" s="79"/>
      <c r="N6" s="5"/>
      <c r="O6" s="5"/>
      <c r="P6" s="1"/>
    </row>
    <row r="7" spans="1:16" ht="19" customHeight="1">
      <c r="A7" s="5"/>
      <c r="B7" s="5"/>
      <c r="C7" s="10" t="s">
        <v>9</v>
      </c>
      <c r="D7" s="60">
        <f>(F340)</f>
        <v>0</v>
      </c>
      <c r="E7" s="7"/>
      <c r="F7" s="10" t="s">
        <v>9</v>
      </c>
      <c r="G7" s="60">
        <f>(G340)</f>
        <v>0</v>
      </c>
      <c r="H7" s="7"/>
      <c r="I7" s="62" t="s">
        <v>9</v>
      </c>
      <c r="J7" s="59">
        <f>(H340)</f>
        <v>0</v>
      </c>
      <c r="K7" s="7"/>
      <c r="L7" s="62" t="s">
        <v>9</v>
      </c>
      <c r="M7" s="59">
        <f>(I340)</f>
        <v>0</v>
      </c>
      <c r="N7" s="5"/>
      <c r="O7" s="5"/>
      <c r="P7" s="1"/>
    </row>
    <row r="8" spans="1:16">
      <c r="A8" s="5"/>
      <c r="B8" s="5"/>
      <c r="C8" s="4"/>
      <c r="D8" s="4"/>
      <c r="E8" s="5"/>
      <c r="F8" s="4"/>
      <c r="G8" s="4"/>
      <c r="H8" s="5"/>
      <c r="I8" s="4"/>
      <c r="J8" s="4"/>
      <c r="K8" s="5"/>
      <c r="L8" s="4"/>
      <c r="M8" s="4"/>
      <c r="N8" s="16"/>
      <c r="O8" s="16"/>
      <c r="P8" s="1"/>
    </row>
    <row r="9" spans="1:16" ht="17" customHeight="1">
      <c r="A9" s="5"/>
      <c r="B9" s="5"/>
      <c r="C9" s="30" t="s">
        <v>164</v>
      </c>
      <c r="D9" s="29" t="s">
        <v>165</v>
      </c>
      <c r="E9" s="7"/>
      <c r="F9" s="90" t="s">
        <v>166</v>
      </c>
      <c r="G9" s="90"/>
      <c r="H9" s="7"/>
      <c r="I9" s="90" t="s">
        <v>167</v>
      </c>
      <c r="J9" s="90"/>
      <c r="K9" s="7"/>
      <c r="L9" s="91" t="s">
        <v>168</v>
      </c>
      <c r="M9" s="91"/>
      <c r="N9" s="5"/>
      <c r="O9" s="5"/>
      <c r="P9" s="1"/>
    </row>
    <row r="10" spans="1:16" ht="17" customHeight="1">
      <c r="A10" s="5"/>
      <c r="B10" s="5"/>
      <c r="C10" s="28">
        <f>(B343)</f>
        <v>0</v>
      </c>
      <c r="D10" s="33">
        <f>(B344)</f>
        <v>0</v>
      </c>
      <c r="E10" s="23"/>
      <c r="F10" s="13">
        <f>(B347)</f>
        <v>0</v>
      </c>
      <c r="G10" s="13">
        <f>(B348)</f>
        <v>0</v>
      </c>
      <c r="H10" s="23"/>
      <c r="I10" s="13">
        <f>(B349)</f>
        <v>1</v>
      </c>
      <c r="J10" s="13">
        <f>(B350)</f>
        <v>1</v>
      </c>
      <c r="K10" s="23"/>
      <c r="L10" s="14">
        <f>(B351)</f>
        <v>2</v>
      </c>
      <c r="M10" s="27" t="s">
        <v>172</v>
      </c>
      <c r="N10" s="5"/>
      <c r="O10" s="5"/>
      <c r="P10" s="1"/>
    </row>
    <row r="11" spans="1:16">
      <c r="A11" s="5"/>
      <c r="B11" s="5"/>
      <c r="C11" s="4"/>
      <c r="D11" s="4"/>
      <c r="E11" s="5"/>
      <c r="F11" s="4"/>
      <c r="G11" s="4"/>
      <c r="H11" s="5"/>
      <c r="I11" s="4"/>
      <c r="J11" s="4"/>
      <c r="K11" s="5"/>
      <c r="L11" s="4"/>
      <c r="M11" s="4"/>
      <c r="N11" s="16"/>
      <c r="O11" s="16"/>
      <c r="P11" s="1"/>
    </row>
    <row r="12" spans="1:16" ht="19" customHeight="1">
      <c r="A12" s="5"/>
      <c r="B12" s="5"/>
      <c r="C12" s="82" t="s">
        <v>188</v>
      </c>
      <c r="D12" s="83"/>
      <c r="E12" s="83"/>
      <c r="F12" s="83"/>
      <c r="G12" s="83"/>
      <c r="H12" s="83"/>
      <c r="I12" s="83"/>
      <c r="J12" s="83"/>
      <c r="K12" s="83"/>
      <c r="L12" s="83"/>
      <c r="M12" s="92"/>
      <c r="N12" s="32"/>
      <c r="O12" s="32"/>
      <c r="P12" s="1"/>
    </row>
    <row r="13" spans="1:16" ht="13" customHeight="1">
      <c r="A13" s="5"/>
      <c r="B13" s="5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5"/>
      <c r="O13" s="5"/>
      <c r="P13" s="1"/>
    </row>
    <row r="14" spans="1:16" ht="50" customHeight="1">
      <c r="A14" s="5"/>
      <c r="B14" s="5"/>
      <c r="C14" s="89"/>
      <c r="D14" s="89"/>
      <c r="E14" s="7"/>
      <c r="F14" s="89"/>
      <c r="G14" s="89"/>
      <c r="H14" s="7"/>
      <c r="I14" s="89"/>
      <c r="J14" s="89"/>
      <c r="K14" s="7"/>
      <c r="L14" s="89"/>
      <c r="M14" s="89"/>
      <c r="N14" s="5"/>
      <c r="O14" s="5"/>
      <c r="P14" s="1"/>
    </row>
    <row r="15" spans="1:16" ht="19" customHeight="1">
      <c r="A15" s="5"/>
      <c r="B15" s="5"/>
      <c r="C15" s="10" t="s">
        <v>9</v>
      </c>
      <c r="D15" s="60">
        <f>(J340)</f>
        <v>0</v>
      </c>
      <c r="E15" s="7"/>
      <c r="F15" s="10" t="s">
        <v>9</v>
      </c>
      <c r="G15" s="60">
        <f>(K340)</f>
        <v>0</v>
      </c>
      <c r="H15" s="7"/>
      <c r="I15" s="10" t="s">
        <v>9</v>
      </c>
      <c r="J15" s="60">
        <f>(L340)</f>
        <v>0</v>
      </c>
      <c r="K15" s="7"/>
      <c r="L15" s="10" t="s">
        <v>9</v>
      </c>
      <c r="M15" s="60">
        <f>(M340)</f>
        <v>0</v>
      </c>
      <c r="N15" s="5"/>
      <c r="O15" s="5"/>
      <c r="P15" s="1"/>
    </row>
    <row r="16" spans="1:16" ht="13" customHeight="1">
      <c r="A16" s="5"/>
      <c r="B16" s="5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5"/>
      <c r="O16" s="5"/>
      <c r="P16" s="1"/>
    </row>
    <row r="17" spans="1:16" ht="50" customHeight="1">
      <c r="A17" s="5"/>
      <c r="B17" s="5"/>
      <c r="C17" s="89"/>
      <c r="D17" s="89"/>
      <c r="E17" s="7"/>
      <c r="F17" s="89"/>
      <c r="G17" s="89"/>
      <c r="H17" s="7"/>
      <c r="I17" s="89"/>
      <c r="J17" s="89"/>
      <c r="K17" s="7"/>
      <c r="L17" s="89"/>
      <c r="M17" s="89"/>
      <c r="N17" s="5"/>
      <c r="O17" s="5"/>
      <c r="P17" s="1"/>
    </row>
    <row r="18" spans="1:16" ht="19" customHeight="1">
      <c r="A18" s="5"/>
      <c r="B18" s="5"/>
      <c r="C18" s="10" t="s">
        <v>9</v>
      </c>
      <c r="D18" s="60">
        <f>(N340)</f>
        <v>0</v>
      </c>
      <c r="E18" s="7"/>
      <c r="F18" s="10" t="s">
        <v>9</v>
      </c>
      <c r="G18" s="60">
        <f>(O340)</f>
        <v>0</v>
      </c>
      <c r="H18" s="7"/>
      <c r="I18" s="10" t="s">
        <v>9</v>
      </c>
      <c r="J18" s="60">
        <f>(P340)</f>
        <v>0</v>
      </c>
      <c r="K18" s="7"/>
      <c r="L18" s="10" t="s">
        <v>9</v>
      </c>
      <c r="M18" s="60">
        <f>(Q340)</f>
        <v>0</v>
      </c>
      <c r="N18" s="5"/>
      <c r="O18" s="5"/>
      <c r="P18" s="1"/>
    </row>
    <row r="19" spans="1:16" ht="13" customHeight="1">
      <c r="A19" s="5"/>
      <c r="B19" s="5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5"/>
      <c r="O19" s="5"/>
      <c r="P19" s="1"/>
    </row>
    <row r="20" spans="1:16" ht="50" customHeight="1">
      <c r="A20" s="5"/>
      <c r="B20" s="5"/>
      <c r="C20" s="89"/>
      <c r="D20" s="89"/>
      <c r="E20" s="7"/>
      <c r="F20" s="89"/>
      <c r="G20" s="89"/>
      <c r="H20" s="7"/>
      <c r="I20" s="89"/>
      <c r="J20" s="89"/>
      <c r="K20" s="7"/>
      <c r="L20" s="89"/>
      <c r="M20" s="89"/>
      <c r="N20" s="5"/>
      <c r="O20" s="5"/>
      <c r="P20" s="1"/>
    </row>
    <row r="21" spans="1:16" ht="19" customHeight="1">
      <c r="A21" s="5"/>
      <c r="B21" s="5"/>
      <c r="C21" s="10" t="s">
        <v>9</v>
      </c>
      <c r="D21" s="60">
        <f>(R340)</f>
        <v>0</v>
      </c>
      <c r="E21" s="7"/>
      <c r="F21" s="10" t="s">
        <v>9</v>
      </c>
      <c r="G21" s="60">
        <f>(S340)</f>
        <v>0</v>
      </c>
      <c r="H21" s="7"/>
      <c r="I21" s="10" t="s">
        <v>9</v>
      </c>
      <c r="J21" s="60">
        <f>(T340)</f>
        <v>0</v>
      </c>
      <c r="K21" s="7"/>
      <c r="L21" s="10" t="s">
        <v>9</v>
      </c>
      <c r="M21" s="60">
        <f>(U340)</f>
        <v>0</v>
      </c>
      <c r="N21" s="5"/>
      <c r="O21" s="5"/>
      <c r="P21" s="1"/>
    </row>
    <row r="22" spans="1:16">
      <c r="A22" s="5"/>
      <c r="B22" s="5"/>
      <c r="C22" s="4"/>
      <c r="D22" s="4"/>
      <c r="E22" s="5"/>
      <c r="F22" s="4"/>
      <c r="G22" s="4"/>
      <c r="H22" s="5"/>
      <c r="I22" s="4"/>
      <c r="J22" s="4"/>
      <c r="K22" s="5"/>
      <c r="L22" s="4"/>
      <c r="M22" s="4"/>
      <c r="N22" s="5"/>
      <c r="O22" s="5"/>
      <c r="P22" s="1"/>
    </row>
    <row r="23" spans="1:16" ht="17" customHeight="1">
      <c r="A23" s="5"/>
      <c r="B23" s="5"/>
      <c r="C23" s="30" t="s">
        <v>164</v>
      </c>
      <c r="D23" s="29" t="s">
        <v>165</v>
      </c>
      <c r="E23" s="7"/>
      <c r="F23" s="90" t="s">
        <v>166</v>
      </c>
      <c r="G23" s="90"/>
      <c r="H23" s="7"/>
      <c r="I23" s="90" t="s">
        <v>167</v>
      </c>
      <c r="J23" s="90"/>
      <c r="K23" s="7"/>
      <c r="L23" s="91" t="s">
        <v>168</v>
      </c>
      <c r="M23" s="91"/>
      <c r="N23" s="5"/>
      <c r="O23" s="5"/>
      <c r="P23" s="1"/>
    </row>
    <row r="24" spans="1:16" ht="17" customHeight="1">
      <c r="A24" s="5"/>
      <c r="B24" s="5"/>
      <c r="C24" s="28">
        <f>(E343)</f>
        <v>0</v>
      </c>
      <c r="D24" s="33">
        <f>(E344)</f>
        <v>0</v>
      </c>
      <c r="E24" s="23"/>
      <c r="F24" s="13">
        <f>(E347)</f>
        <v>0</v>
      </c>
      <c r="G24" s="13">
        <f>(E348)</f>
        <v>0</v>
      </c>
      <c r="H24" s="23"/>
      <c r="I24" s="13">
        <f>(E349)</f>
        <v>1</v>
      </c>
      <c r="J24" s="13">
        <f>(E350)</f>
        <v>1</v>
      </c>
      <c r="K24" s="23"/>
      <c r="L24" s="14">
        <f>(E351)</f>
        <v>2</v>
      </c>
      <c r="M24" s="27" t="s">
        <v>172</v>
      </c>
      <c r="N24" s="5"/>
      <c r="O24" s="5"/>
      <c r="P24" s="1"/>
    </row>
    <row r="25" spans="1:16">
      <c r="A25" s="5"/>
      <c r="B25" s="5"/>
      <c r="C25" s="4"/>
      <c r="D25" s="4"/>
      <c r="E25" s="5"/>
      <c r="F25" s="4"/>
      <c r="G25" s="4"/>
      <c r="H25" s="5"/>
      <c r="I25" s="4"/>
      <c r="J25" s="4"/>
      <c r="K25" s="5"/>
      <c r="L25" s="4"/>
      <c r="M25" s="4"/>
      <c r="N25" s="5"/>
      <c r="O25" s="5"/>
      <c r="P25" s="1"/>
    </row>
    <row r="26" spans="1:16">
      <c r="A26" s="5"/>
      <c r="B26" s="5"/>
      <c r="C26" s="4"/>
      <c r="D26" s="4"/>
      <c r="E26" s="5"/>
      <c r="F26" s="4"/>
      <c r="G26" s="4"/>
      <c r="H26" s="5"/>
      <c r="I26" s="4"/>
      <c r="J26" s="4"/>
      <c r="K26" s="5"/>
      <c r="L26" s="4"/>
      <c r="M26" s="4"/>
      <c r="N26" s="5"/>
      <c r="O26" s="5"/>
      <c r="P26" s="1"/>
    </row>
    <row r="27" spans="1:16" ht="40" customHeight="1">
      <c r="A27" s="5"/>
      <c r="B27" s="5"/>
      <c r="C27" s="67" t="s">
        <v>46</v>
      </c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31"/>
      <c r="O27" s="31"/>
      <c r="P27" s="1"/>
    </row>
    <row r="28" spans="1:16">
      <c r="A28" s="5"/>
      <c r="B28" s="5"/>
      <c r="C28" s="4"/>
      <c r="D28" s="4"/>
      <c r="E28" s="5"/>
      <c r="F28" s="4"/>
      <c r="G28" s="4"/>
      <c r="H28" s="5"/>
      <c r="I28" s="4"/>
      <c r="J28" s="4"/>
      <c r="K28" s="5"/>
      <c r="L28" s="4"/>
      <c r="M28" s="4"/>
      <c r="N28" s="16"/>
      <c r="O28" s="16"/>
      <c r="P28" s="1"/>
    </row>
    <row r="29" spans="1:16" ht="19" customHeight="1">
      <c r="A29" s="5"/>
      <c r="B29" s="5"/>
      <c r="C29" s="68" t="s">
        <v>11</v>
      </c>
      <c r="D29" s="69"/>
      <c r="E29" s="69"/>
      <c r="F29" s="69"/>
      <c r="G29" s="69"/>
      <c r="H29" s="69"/>
      <c r="I29" s="69"/>
      <c r="J29" s="69"/>
      <c r="K29" s="69"/>
      <c r="L29" s="69"/>
      <c r="M29" s="70"/>
      <c r="N29" s="5"/>
      <c r="O29" s="5"/>
      <c r="P29" s="1"/>
    </row>
    <row r="30" spans="1:16" ht="19" customHeight="1">
      <c r="A30" s="5"/>
      <c r="B30" s="5"/>
      <c r="C30" s="71" t="s">
        <v>0</v>
      </c>
      <c r="D30" s="72"/>
      <c r="E30" s="72"/>
      <c r="F30" s="72"/>
      <c r="G30" s="72"/>
      <c r="H30" s="72"/>
      <c r="I30" s="72"/>
      <c r="J30" s="72"/>
      <c r="K30" s="72"/>
      <c r="L30" s="72"/>
      <c r="M30" s="73"/>
      <c r="N30" s="5"/>
      <c r="O30" s="5"/>
      <c r="P30" s="1"/>
    </row>
    <row r="31" spans="1:16" ht="13" customHeight="1">
      <c r="A31" s="5"/>
      <c r="B31" s="5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5"/>
      <c r="O31" s="5"/>
      <c r="P31" s="1"/>
    </row>
    <row r="32" spans="1:16" ht="19" customHeight="1">
      <c r="A32" s="5"/>
      <c r="B32" s="5"/>
      <c r="C32" s="68" t="s">
        <v>12</v>
      </c>
      <c r="D32" s="69"/>
      <c r="E32" s="69"/>
      <c r="F32" s="69"/>
      <c r="G32" s="69"/>
      <c r="H32" s="69"/>
      <c r="I32" s="69"/>
      <c r="J32" s="69"/>
      <c r="K32" s="69"/>
      <c r="L32" s="69"/>
      <c r="M32" s="70"/>
      <c r="N32" s="5"/>
      <c r="O32" s="5"/>
      <c r="P32" s="1"/>
    </row>
    <row r="33" spans="1:16" ht="19" customHeight="1">
      <c r="A33" s="5"/>
      <c r="B33" s="5"/>
      <c r="C33" s="74" t="str">
        <f>VLOOKUP(C30,A126:E176,5,0)</f>
        <v>-</v>
      </c>
      <c r="D33" s="75"/>
      <c r="E33" s="75"/>
      <c r="F33" s="75"/>
      <c r="G33" s="75"/>
      <c r="H33" s="75"/>
      <c r="I33" s="75"/>
      <c r="J33" s="75"/>
      <c r="K33" s="75"/>
      <c r="L33" s="75"/>
      <c r="M33" s="76"/>
      <c r="N33" s="5"/>
      <c r="O33" s="5"/>
      <c r="P33" s="1"/>
    </row>
    <row r="34" spans="1:16" ht="13" customHeight="1">
      <c r="A34" s="5"/>
      <c r="B34" s="5"/>
      <c r="C34" s="4"/>
      <c r="D34" s="4"/>
      <c r="E34" s="5"/>
      <c r="F34" s="4"/>
      <c r="G34" s="4"/>
      <c r="H34" s="5"/>
      <c r="I34" s="4"/>
      <c r="J34" s="4"/>
      <c r="K34" s="5"/>
      <c r="L34" s="4"/>
      <c r="M34" s="4"/>
      <c r="N34" s="5"/>
      <c r="O34" s="5"/>
      <c r="P34" s="1"/>
    </row>
    <row r="35" spans="1:16" ht="50" customHeight="1">
      <c r="A35" s="5"/>
      <c r="B35" s="5"/>
      <c r="C35" s="77" t="s">
        <v>6</v>
      </c>
      <c r="D35" s="77"/>
      <c r="E35" s="7"/>
      <c r="F35" s="77" t="s">
        <v>10</v>
      </c>
      <c r="G35" s="77"/>
      <c r="H35" s="7"/>
      <c r="I35" s="78" t="s">
        <v>7</v>
      </c>
      <c r="J35" s="79"/>
      <c r="K35" s="7"/>
      <c r="L35" s="78" t="s">
        <v>8</v>
      </c>
      <c r="M35" s="79"/>
      <c r="N35" s="5"/>
      <c r="O35" s="5"/>
      <c r="P35" s="1"/>
    </row>
    <row r="36" spans="1:16" ht="19" customHeight="1">
      <c r="A36" s="5"/>
      <c r="B36" s="5"/>
      <c r="C36" s="10" t="s">
        <v>4</v>
      </c>
      <c r="D36" s="61" t="str">
        <f>VLOOKUP(C30,A180:X230,21,0)</f>
        <v>-</v>
      </c>
      <c r="E36" s="7"/>
      <c r="F36" s="10" t="s">
        <v>4</v>
      </c>
      <c r="G36" s="61" t="str">
        <f>VLOOKUP(C30,A180:X230,22,0)</f>
        <v>-</v>
      </c>
      <c r="H36" s="7"/>
      <c r="I36" s="62" t="s">
        <v>4</v>
      </c>
      <c r="J36" s="63" t="str">
        <f>VLOOKUP(C30,A180:X230,23,0)</f>
        <v>-</v>
      </c>
      <c r="K36" s="7"/>
      <c r="L36" s="62" t="s">
        <v>4</v>
      </c>
      <c r="M36" s="63" t="str">
        <f>VLOOKUP(C30,A180:X230,24,0)</f>
        <v>-</v>
      </c>
      <c r="N36" s="5"/>
      <c r="O36" s="5"/>
      <c r="P36" s="1"/>
    </row>
    <row r="37" spans="1:16">
      <c r="A37" s="5"/>
      <c r="B37" s="5"/>
      <c r="C37" s="4"/>
      <c r="D37" s="4"/>
      <c r="E37" s="5"/>
      <c r="F37" s="4"/>
      <c r="G37" s="4"/>
      <c r="H37" s="5"/>
      <c r="I37" s="4"/>
      <c r="J37" s="4"/>
      <c r="K37" s="5"/>
      <c r="L37" s="4"/>
      <c r="M37" s="4"/>
      <c r="N37" s="5"/>
      <c r="O37" s="5"/>
      <c r="P37" s="1"/>
    </row>
    <row r="38" spans="1:16">
      <c r="A38" s="5"/>
      <c r="B38" s="5"/>
      <c r="C38" s="4"/>
      <c r="D38" s="4"/>
      <c r="E38" s="5"/>
      <c r="F38" s="4"/>
      <c r="G38" s="4"/>
      <c r="H38" s="5"/>
      <c r="I38" s="4"/>
      <c r="J38" s="4"/>
      <c r="K38" s="5"/>
      <c r="L38" s="4"/>
      <c r="M38" s="4"/>
      <c r="N38" s="5"/>
      <c r="O38" s="5"/>
      <c r="P38" s="1"/>
    </row>
    <row r="39" spans="1:16" ht="40" customHeight="1">
      <c r="A39" s="5"/>
      <c r="B39" s="5"/>
      <c r="C39" s="67" t="s">
        <v>74</v>
      </c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31"/>
      <c r="O39" s="31"/>
      <c r="P39" s="1"/>
    </row>
    <row r="40" spans="1:16">
      <c r="A40" s="5"/>
      <c r="B40" s="5"/>
      <c r="C40" s="4"/>
      <c r="D40" s="4"/>
      <c r="E40" s="5"/>
      <c r="F40" s="4"/>
      <c r="G40" s="4"/>
      <c r="H40" s="5"/>
      <c r="I40" s="4"/>
      <c r="J40" s="4"/>
      <c r="K40" s="5"/>
      <c r="L40" s="4"/>
      <c r="M40" s="4"/>
      <c r="N40" s="16"/>
      <c r="O40" s="16"/>
      <c r="P40" s="1"/>
    </row>
    <row r="41" spans="1:16" ht="19" customHeight="1">
      <c r="A41" s="5"/>
      <c r="B41" s="5"/>
      <c r="C41" s="68" t="s">
        <v>11</v>
      </c>
      <c r="D41" s="69"/>
      <c r="E41" s="69"/>
      <c r="F41" s="69"/>
      <c r="G41" s="69"/>
      <c r="H41" s="69"/>
      <c r="I41" s="69"/>
      <c r="J41" s="69"/>
      <c r="K41" s="69"/>
      <c r="L41" s="69"/>
      <c r="M41" s="70"/>
      <c r="N41" s="5"/>
      <c r="O41" s="5"/>
      <c r="P41" s="1"/>
    </row>
    <row r="42" spans="1:16" ht="19" customHeight="1">
      <c r="A42" s="5"/>
      <c r="B42" s="5"/>
      <c r="C42" s="71" t="s">
        <v>0</v>
      </c>
      <c r="D42" s="72"/>
      <c r="E42" s="72"/>
      <c r="F42" s="72"/>
      <c r="G42" s="72"/>
      <c r="H42" s="72"/>
      <c r="I42" s="72"/>
      <c r="J42" s="72"/>
      <c r="K42" s="72"/>
      <c r="L42" s="72"/>
      <c r="M42" s="73"/>
      <c r="N42" s="5"/>
      <c r="O42" s="5"/>
      <c r="P42" s="1"/>
    </row>
    <row r="43" spans="1:16" ht="13" customHeight="1">
      <c r="A43" s="5"/>
      <c r="B43" s="5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5"/>
      <c r="O43" s="5"/>
      <c r="P43" s="1"/>
    </row>
    <row r="44" spans="1:16" ht="19" customHeight="1">
      <c r="A44" s="5"/>
      <c r="B44" s="5"/>
      <c r="C44" s="68" t="s">
        <v>12</v>
      </c>
      <c r="D44" s="69"/>
      <c r="E44" s="69"/>
      <c r="F44" s="69"/>
      <c r="G44" s="69"/>
      <c r="H44" s="69"/>
      <c r="I44" s="69"/>
      <c r="J44" s="69"/>
      <c r="K44" s="69"/>
      <c r="L44" s="69"/>
      <c r="M44" s="70"/>
      <c r="N44" s="5"/>
      <c r="O44" s="5"/>
      <c r="P44" s="1"/>
    </row>
    <row r="45" spans="1:16" ht="19" customHeight="1">
      <c r="A45" s="5"/>
      <c r="B45" s="5"/>
      <c r="C45" s="74" t="str">
        <f>VLOOKUP(C42,A126:E176,5,0)</f>
        <v>-</v>
      </c>
      <c r="D45" s="75"/>
      <c r="E45" s="75"/>
      <c r="F45" s="75"/>
      <c r="G45" s="75"/>
      <c r="H45" s="75"/>
      <c r="I45" s="75"/>
      <c r="J45" s="75"/>
      <c r="K45" s="75"/>
      <c r="L45" s="75"/>
      <c r="M45" s="76"/>
      <c r="N45" s="5"/>
      <c r="O45" s="5"/>
      <c r="P45" s="1"/>
    </row>
    <row r="46" spans="1:16" ht="13" customHeight="1">
      <c r="A46" s="5"/>
      <c r="B46" s="5"/>
      <c r="C46" s="4"/>
      <c r="D46" s="4"/>
      <c r="E46" s="5"/>
      <c r="F46" s="4"/>
      <c r="G46" s="4"/>
      <c r="H46" s="5"/>
      <c r="I46" s="4"/>
      <c r="J46" s="4"/>
      <c r="K46" s="5"/>
      <c r="L46" s="4"/>
      <c r="M46" s="4"/>
      <c r="N46" s="5"/>
      <c r="O46" s="5"/>
      <c r="P46" s="1"/>
    </row>
    <row r="47" spans="1:16" ht="50" customHeight="1">
      <c r="A47" s="5"/>
      <c r="B47" s="5"/>
      <c r="C47" s="89"/>
      <c r="D47" s="89"/>
      <c r="E47" s="7"/>
      <c r="F47" s="89"/>
      <c r="G47" s="89"/>
      <c r="H47" s="7"/>
      <c r="I47" s="89"/>
      <c r="J47" s="89"/>
      <c r="K47" s="7"/>
      <c r="L47" s="89"/>
      <c r="M47" s="89"/>
      <c r="N47" s="5"/>
      <c r="O47" s="5"/>
      <c r="P47" s="1"/>
    </row>
    <row r="48" spans="1:16" ht="19" customHeight="1">
      <c r="A48" s="5"/>
      <c r="B48" s="5"/>
      <c r="C48" s="10" t="s">
        <v>4</v>
      </c>
      <c r="D48" s="61" t="str">
        <f>VLOOKUP(C42,A180:F230,6,0)</f>
        <v>-</v>
      </c>
      <c r="E48" s="7"/>
      <c r="F48" s="10" t="s">
        <v>4</v>
      </c>
      <c r="G48" s="61" t="str">
        <f>VLOOKUP(C42,A180:G230,7,0)</f>
        <v>-</v>
      </c>
      <c r="H48" s="7"/>
      <c r="I48" s="10" t="s">
        <v>4</v>
      </c>
      <c r="J48" s="61" t="str">
        <f>VLOOKUP(C42,A180:I230,9,0)</f>
        <v>-</v>
      </c>
      <c r="K48" s="7"/>
      <c r="L48" s="10" t="s">
        <v>4</v>
      </c>
      <c r="M48" s="61" t="str">
        <f>VLOOKUP(C42,A180:J230,10,0)</f>
        <v>-</v>
      </c>
      <c r="N48" s="5"/>
      <c r="O48" s="5"/>
      <c r="P48" s="1"/>
    </row>
    <row r="49" spans="1:16" ht="19" customHeight="1">
      <c r="A49" s="5"/>
      <c r="B49" s="5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5"/>
      <c r="O49" s="5"/>
      <c r="P49" s="1"/>
    </row>
    <row r="50" spans="1:16" ht="50" customHeight="1">
      <c r="A50" s="5"/>
      <c r="B50" s="5"/>
      <c r="C50" s="89"/>
      <c r="D50" s="89"/>
      <c r="E50" s="7"/>
      <c r="F50" s="89"/>
      <c r="G50" s="89"/>
      <c r="H50" s="7"/>
      <c r="I50" s="89"/>
      <c r="J50" s="89"/>
      <c r="K50" s="7"/>
      <c r="L50" s="89"/>
      <c r="M50" s="89"/>
      <c r="N50" s="5"/>
      <c r="O50" s="5"/>
      <c r="P50" s="1"/>
    </row>
    <row r="51" spans="1:16" ht="19" customHeight="1">
      <c r="A51" s="5"/>
      <c r="B51" s="5"/>
      <c r="C51" s="10" t="s">
        <v>4</v>
      </c>
      <c r="D51" s="61" t="str">
        <f>VLOOKUP(C42,A180:L230,12,0)</f>
        <v>-</v>
      </c>
      <c r="E51" s="7"/>
      <c r="F51" s="10" t="s">
        <v>4</v>
      </c>
      <c r="G51" s="61" t="str">
        <f>VLOOKUP(C42,A180:O230,15,0)</f>
        <v>-</v>
      </c>
      <c r="H51" s="7"/>
      <c r="I51" s="10" t="s">
        <v>4</v>
      </c>
      <c r="J51" s="61" t="str">
        <f>VLOOKUP(C42,A180:M230,13,0)</f>
        <v>-</v>
      </c>
      <c r="K51" s="7"/>
      <c r="L51" s="10" t="s">
        <v>4</v>
      </c>
      <c r="M51" s="61" t="str">
        <f>VLOOKUP(C42,A180:P230,16,0)</f>
        <v>-</v>
      </c>
      <c r="N51" s="5"/>
      <c r="O51" s="5"/>
      <c r="P51" s="1"/>
    </row>
    <row r="52" spans="1:16" ht="19" customHeight="1">
      <c r="A52" s="5"/>
      <c r="B52" s="5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5"/>
      <c r="O52" s="5"/>
      <c r="P52" s="1"/>
    </row>
    <row r="53" spans="1:16" ht="50" customHeight="1">
      <c r="A53" s="5"/>
      <c r="B53" s="5"/>
      <c r="C53" s="89"/>
      <c r="D53" s="89"/>
      <c r="E53" s="7"/>
      <c r="F53" s="89"/>
      <c r="G53" s="89"/>
      <c r="H53" s="7"/>
      <c r="I53" s="89"/>
      <c r="J53" s="89"/>
      <c r="K53" s="7"/>
      <c r="L53" s="89"/>
      <c r="M53" s="89"/>
      <c r="N53" s="5"/>
      <c r="O53" s="5"/>
      <c r="P53" s="1"/>
    </row>
    <row r="54" spans="1:16" ht="19" customHeight="1">
      <c r="A54" s="5"/>
      <c r="B54" s="5"/>
      <c r="C54" s="10" t="s">
        <v>4</v>
      </c>
      <c r="D54" s="61" t="str">
        <f>VLOOKUP(C42,A180:T230,17,0)</f>
        <v>-</v>
      </c>
      <c r="E54" s="7"/>
      <c r="F54" s="10" t="s">
        <v>4</v>
      </c>
      <c r="G54" s="61" t="str">
        <f>VLOOKUP(C42,A180:T230,18,0)</f>
        <v>-</v>
      </c>
      <c r="H54" s="7"/>
      <c r="I54" s="10" t="s">
        <v>4</v>
      </c>
      <c r="J54" s="61" t="str">
        <f>VLOOKUP(C42,A180:T230,19,0)</f>
        <v>-</v>
      </c>
      <c r="K54" s="7"/>
      <c r="L54" s="10" t="s">
        <v>4</v>
      </c>
      <c r="M54" s="61" t="str">
        <f>VLOOKUP(C42,A180:T230,20,0)</f>
        <v>-</v>
      </c>
      <c r="N54" s="5"/>
      <c r="O54" s="5"/>
      <c r="P54" s="1"/>
    </row>
    <row r="55" spans="1:16">
      <c r="A55" s="5"/>
      <c r="B55" s="5"/>
      <c r="C55" s="4"/>
      <c r="D55" s="4"/>
      <c r="E55" s="5"/>
      <c r="F55" s="4"/>
      <c r="G55" s="4"/>
      <c r="H55" s="5"/>
      <c r="I55" s="4"/>
      <c r="J55" s="4"/>
      <c r="K55" s="5"/>
      <c r="L55" s="4"/>
      <c r="M55" s="4"/>
      <c r="N55" s="5"/>
      <c r="O55" s="5"/>
      <c r="P55" s="1"/>
    </row>
    <row r="56" spans="1:16">
      <c r="A56" s="5"/>
      <c r="B56" s="5"/>
      <c r="C56" s="4"/>
      <c r="D56" s="4"/>
      <c r="E56" s="5"/>
      <c r="F56" s="4"/>
      <c r="G56" s="4"/>
      <c r="H56" s="5"/>
      <c r="I56" s="4"/>
      <c r="J56" s="4"/>
      <c r="K56" s="5"/>
      <c r="L56" s="4"/>
      <c r="M56" s="4"/>
      <c r="N56" s="5"/>
      <c r="O56" s="5"/>
      <c r="P56" s="1"/>
    </row>
    <row r="57" spans="1:16" ht="40" customHeight="1">
      <c r="A57" s="5"/>
      <c r="B57" s="5"/>
      <c r="C57" s="67" t="s">
        <v>73</v>
      </c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31"/>
      <c r="O57" s="31"/>
      <c r="P57" s="1"/>
    </row>
    <row r="58" spans="1:16">
      <c r="A58" s="5"/>
      <c r="B58" s="5"/>
      <c r="C58" s="4"/>
      <c r="D58" s="4"/>
      <c r="E58" s="5"/>
      <c r="F58" s="4"/>
      <c r="G58" s="4"/>
      <c r="H58" s="5"/>
      <c r="I58" s="4"/>
      <c r="J58" s="4"/>
      <c r="K58" s="5"/>
      <c r="L58" s="4"/>
      <c r="M58" s="4"/>
      <c r="N58" s="16"/>
      <c r="O58" s="16"/>
      <c r="P58" s="1"/>
    </row>
    <row r="59" spans="1:16" ht="19" customHeight="1">
      <c r="A59" s="6"/>
      <c r="B59" s="8"/>
      <c r="C59" s="82" t="s">
        <v>11</v>
      </c>
      <c r="D59" s="83"/>
      <c r="E59" s="83"/>
      <c r="F59" s="83"/>
      <c r="G59" s="83" t="s">
        <v>12</v>
      </c>
      <c r="H59" s="83"/>
      <c r="I59" s="83"/>
      <c r="J59" s="83"/>
      <c r="K59" s="83"/>
      <c r="L59" s="83"/>
      <c r="M59" s="26" t="s">
        <v>13</v>
      </c>
      <c r="N59" s="8"/>
      <c r="O59" s="6"/>
      <c r="P59" s="1"/>
    </row>
    <row r="60" spans="1:16" ht="19" customHeight="1">
      <c r="A60" s="6"/>
      <c r="B60" s="8"/>
      <c r="C60" s="84" t="s">
        <v>115</v>
      </c>
      <c r="D60" s="85"/>
      <c r="E60" s="85"/>
      <c r="F60" s="85"/>
      <c r="G60" s="85" t="s">
        <v>100</v>
      </c>
      <c r="H60" s="85"/>
      <c r="I60" s="85"/>
      <c r="J60" s="85"/>
      <c r="K60" s="85"/>
      <c r="L60" s="85"/>
      <c r="M60" s="56">
        <v>0</v>
      </c>
      <c r="N60" s="8"/>
      <c r="O60" s="6"/>
      <c r="P60" s="1"/>
    </row>
    <row r="61" spans="1:16" ht="19" customHeight="1">
      <c r="A61" s="6"/>
      <c r="B61" s="8"/>
      <c r="C61" s="80" t="s">
        <v>57</v>
      </c>
      <c r="D61" s="81"/>
      <c r="E61" s="81"/>
      <c r="F61" s="81"/>
      <c r="G61" s="88" t="s">
        <v>101</v>
      </c>
      <c r="H61" s="88"/>
      <c r="I61" s="88"/>
      <c r="J61" s="88"/>
      <c r="K61" s="88"/>
      <c r="L61" s="88"/>
      <c r="M61" s="57">
        <v>0</v>
      </c>
      <c r="N61" s="8"/>
      <c r="O61" s="6"/>
      <c r="P61" s="1"/>
    </row>
    <row r="62" spans="1:16" ht="19" customHeight="1">
      <c r="A62" s="6"/>
      <c r="B62" s="8"/>
      <c r="C62" s="80" t="s">
        <v>58</v>
      </c>
      <c r="D62" s="81"/>
      <c r="E62" s="81"/>
      <c r="F62" s="81"/>
      <c r="G62" s="88" t="s">
        <v>102</v>
      </c>
      <c r="H62" s="88"/>
      <c r="I62" s="88"/>
      <c r="J62" s="88"/>
      <c r="K62" s="88"/>
      <c r="L62" s="88"/>
      <c r="M62" s="57">
        <v>0</v>
      </c>
      <c r="N62" s="8"/>
      <c r="O62" s="6"/>
      <c r="P62" s="1"/>
    </row>
    <row r="63" spans="1:16" ht="19" customHeight="1">
      <c r="A63" s="6"/>
      <c r="B63" s="8"/>
      <c r="C63" s="80" t="s">
        <v>189</v>
      </c>
      <c r="D63" s="81"/>
      <c r="E63" s="81"/>
      <c r="F63" s="81"/>
      <c r="G63" s="81" t="s">
        <v>79</v>
      </c>
      <c r="H63" s="81"/>
      <c r="I63" s="81"/>
      <c r="J63" s="81"/>
      <c r="K63" s="81"/>
      <c r="L63" s="81"/>
      <c r="M63" s="57">
        <v>0</v>
      </c>
      <c r="N63" s="8"/>
      <c r="O63" s="6"/>
      <c r="P63" s="1"/>
    </row>
    <row r="64" spans="1:16" ht="19" customHeight="1">
      <c r="A64" s="6"/>
      <c r="B64" s="8"/>
      <c r="C64" s="80" t="s">
        <v>59</v>
      </c>
      <c r="D64" s="81"/>
      <c r="E64" s="81"/>
      <c r="F64" s="81"/>
      <c r="G64" s="88" t="s">
        <v>103</v>
      </c>
      <c r="H64" s="88"/>
      <c r="I64" s="88"/>
      <c r="J64" s="88"/>
      <c r="K64" s="88"/>
      <c r="L64" s="88"/>
      <c r="M64" s="57">
        <v>0</v>
      </c>
      <c r="N64" s="8"/>
      <c r="O64" s="6"/>
      <c r="P64" s="1"/>
    </row>
    <row r="65" spans="1:16" ht="19" customHeight="1">
      <c r="A65" s="6"/>
      <c r="B65" s="8"/>
      <c r="C65" s="80" t="s">
        <v>14</v>
      </c>
      <c r="D65" s="81"/>
      <c r="E65" s="81"/>
      <c r="F65" s="81"/>
      <c r="G65" s="81" t="s">
        <v>80</v>
      </c>
      <c r="H65" s="81"/>
      <c r="I65" s="81"/>
      <c r="J65" s="81"/>
      <c r="K65" s="81"/>
      <c r="L65" s="81"/>
      <c r="M65" s="57">
        <v>0</v>
      </c>
      <c r="N65" s="8"/>
      <c r="O65" s="6"/>
      <c r="P65" s="1"/>
    </row>
    <row r="66" spans="1:16" ht="19" customHeight="1">
      <c r="A66" s="6"/>
      <c r="B66" s="8"/>
      <c r="C66" s="80" t="s">
        <v>15</v>
      </c>
      <c r="D66" s="81"/>
      <c r="E66" s="81"/>
      <c r="F66" s="81"/>
      <c r="G66" s="81" t="s">
        <v>81</v>
      </c>
      <c r="H66" s="81"/>
      <c r="I66" s="81"/>
      <c r="J66" s="81"/>
      <c r="K66" s="81"/>
      <c r="L66" s="81"/>
      <c r="M66" s="57">
        <v>0</v>
      </c>
      <c r="N66" s="8"/>
      <c r="O66" s="6"/>
      <c r="P66" s="1"/>
    </row>
    <row r="67" spans="1:16" ht="19" customHeight="1">
      <c r="A67" s="6"/>
      <c r="B67" s="8"/>
      <c r="C67" s="80" t="s">
        <v>60</v>
      </c>
      <c r="D67" s="81"/>
      <c r="E67" s="81"/>
      <c r="F67" s="81"/>
      <c r="G67" s="88" t="s">
        <v>104</v>
      </c>
      <c r="H67" s="88"/>
      <c r="I67" s="88"/>
      <c r="J67" s="88"/>
      <c r="K67" s="88"/>
      <c r="L67" s="88"/>
      <c r="M67" s="57">
        <v>0</v>
      </c>
      <c r="N67" s="8"/>
      <c r="O67" s="6"/>
      <c r="P67" s="1"/>
    </row>
    <row r="68" spans="1:16" ht="19" customHeight="1">
      <c r="A68" s="6"/>
      <c r="B68" s="8"/>
      <c r="C68" s="80" t="s">
        <v>16</v>
      </c>
      <c r="D68" s="81"/>
      <c r="E68" s="81"/>
      <c r="F68" s="81"/>
      <c r="G68" s="81" t="s">
        <v>47</v>
      </c>
      <c r="H68" s="81"/>
      <c r="I68" s="81"/>
      <c r="J68" s="81"/>
      <c r="K68" s="81"/>
      <c r="L68" s="81"/>
      <c r="M68" s="57">
        <v>0</v>
      </c>
      <c r="N68" s="8"/>
      <c r="O68" s="6"/>
      <c r="P68" s="1"/>
    </row>
    <row r="69" spans="1:16" ht="19" customHeight="1">
      <c r="A69" s="6"/>
      <c r="B69" s="8"/>
      <c r="C69" s="80" t="s">
        <v>61</v>
      </c>
      <c r="D69" s="81"/>
      <c r="E69" s="81"/>
      <c r="F69" s="81"/>
      <c r="G69" s="88" t="s">
        <v>105</v>
      </c>
      <c r="H69" s="88"/>
      <c r="I69" s="88"/>
      <c r="J69" s="88"/>
      <c r="K69" s="88"/>
      <c r="L69" s="88"/>
      <c r="M69" s="57">
        <v>0</v>
      </c>
      <c r="N69" s="8"/>
      <c r="O69" s="6"/>
      <c r="P69" s="1"/>
    </row>
    <row r="70" spans="1:16" ht="19" customHeight="1">
      <c r="A70" s="6"/>
      <c r="B70" s="8"/>
      <c r="C70" s="80" t="s">
        <v>17</v>
      </c>
      <c r="D70" s="81"/>
      <c r="E70" s="81"/>
      <c r="F70" s="81"/>
      <c r="G70" s="81" t="s">
        <v>48</v>
      </c>
      <c r="H70" s="81"/>
      <c r="I70" s="81"/>
      <c r="J70" s="81"/>
      <c r="K70" s="81"/>
      <c r="L70" s="81"/>
      <c r="M70" s="57">
        <v>0</v>
      </c>
      <c r="N70" s="8"/>
      <c r="O70" s="6"/>
      <c r="P70" s="1"/>
    </row>
    <row r="71" spans="1:16" ht="19" customHeight="1">
      <c r="A71" s="6"/>
      <c r="B71" s="8"/>
      <c r="C71" s="80" t="s">
        <v>18</v>
      </c>
      <c r="D71" s="81"/>
      <c r="E71" s="81"/>
      <c r="F71" s="81"/>
      <c r="G71" s="81" t="s">
        <v>49</v>
      </c>
      <c r="H71" s="81"/>
      <c r="I71" s="81"/>
      <c r="J71" s="81"/>
      <c r="K71" s="81"/>
      <c r="L71" s="81"/>
      <c r="M71" s="57">
        <v>0</v>
      </c>
      <c r="N71" s="8"/>
      <c r="O71" s="6"/>
      <c r="P71" s="1"/>
    </row>
    <row r="72" spans="1:16" ht="19" customHeight="1">
      <c r="A72" s="6"/>
      <c r="B72" s="8"/>
      <c r="C72" s="80" t="s">
        <v>19</v>
      </c>
      <c r="D72" s="81"/>
      <c r="E72" s="81"/>
      <c r="F72" s="81"/>
      <c r="G72" s="81" t="s">
        <v>50</v>
      </c>
      <c r="H72" s="81"/>
      <c r="I72" s="81"/>
      <c r="J72" s="81"/>
      <c r="K72" s="81"/>
      <c r="L72" s="81"/>
      <c r="M72" s="57">
        <v>0</v>
      </c>
      <c r="N72" s="8"/>
      <c r="O72" s="6"/>
      <c r="P72" s="1"/>
    </row>
    <row r="73" spans="1:16" ht="19" customHeight="1">
      <c r="A73" s="6"/>
      <c r="B73" s="8"/>
      <c r="C73" s="80" t="s">
        <v>62</v>
      </c>
      <c r="D73" s="81"/>
      <c r="E73" s="81"/>
      <c r="F73" s="81"/>
      <c r="G73" s="88" t="s">
        <v>106</v>
      </c>
      <c r="H73" s="88"/>
      <c r="I73" s="88"/>
      <c r="J73" s="88"/>
      <c r="K73" s="88"/>
      <c r="L73" s="88"/>
      <c r="M73" s="57">
        <v>0</v>
      </c>
      <c r="N73" s="8"/>
      <c r="O73" s="6"/>
      <c r="P73" s="1"/>
    </row>
    <row r="74" spans="1:16" ht="19" customHeight="1">
      <c r="A74" s="5"/>
      <c r="B74" s="5"/>
      <c r="C74" s="80" t="s">
        <v>52</v>
      </c>
      <c r="D74" s="81"/>
      <c r="E74" s="81"/>
      <c r="F74" s="81"/>
      <c r="G74" s="81" t="s">
        <v>51</v>
      </c>
      <c r="H74" s="81"/>
      <c r="I74" s="81"/>
      <c r="J74" s="81"/>
      <c r="K74" s="81"/>
      <c r="L74" s="81"/>
      <c r="M74" s="57">
        <v>0</v>
      </c>
      <c r="N74" s="8"/>
      <c r="O74" s="5"/>
      <c r="P74" s="1"/>
    </row>
    <row r="75" spans="1:16" ht="19" customHeight="1">
      <c r="A75" s="5"/>
      <c r="B75" s="5"/>
      <c r="C75" s="80" t="s">
        <v>63</v>
      </c>
      <c r="D75" s="81"/>
      <c r="E75" s="81"/>
      <c r="F75" s="81"/>
      <c r="G75" s="88" t="s">
        <v>107</v>
      </c>
      <c r="H75" s="88"/>
      <c r="I75" s="88"/>
      <c r="J75" s="88"/>
      <c r="K75" s="88"/>
      <c r="L75" s="88"/>
      <c r="M75" s="57">
        <v>0</v>
      </c>
      <c r="N75" s="8"/>
      <c r="O75" s="5"/>
      <c r="P75" s="1"/>
    </row>
    <row r="76" spans="1:16" ht="19" customHeight="1">
      <c r="A76" s="5"/>
      <c r="B76" s="5"/>
      <c r="C76" s="80" t="s">
        <v>20</v>
      </c>
      <c r="D76" s="81"/>
      <c r="E76" s="81"/>
      <c r="F76" s="81"/>
      <c r="G76" s="81" t="s">
        <v>53</v>
      </c>
      <c r="H76" s="81"/>
      <c r="I76" s="81"/>
      <c r="J76" s="81"/>
      <c r="K76" s="81"/>
      <c r="L76" s="81"/>
      <c r="M76" s="57">
        <v>0</v>
      </c>
      <c r="N76" s="8"/>
      <c r="O76" s="5"/>
      <c r="P76" s="1"/>
    </row>
    <row r="77" spans="1:16" ht="19" customHeight="1">
      <c r="A77" s="5"/>
      <c r="B77" s="5"/>
      <c r="C77" s="80" t="s">
        <v>21</v>
      </c>
      <c r="D77" s="81"/>
      <c r="E77" s="81"/>
      <c r="F77" s="81"/>
      <c r="G77" s="81" t="s">
        <v>54</v>
      </c>
      <c r="H77" s="81"/>
      <c r="I77" s="81"/>
      <c r="J77" s="81"/>
      <c r="K77" s="81"/>
      <c r="L77" s="81"/>
      <c r="M77" s="57">
        <v>0</v>
      </c>
      <c r="N77" s="8"/>
      <c r="O77" s="5"/>
      <c r="P77" s="1"/>
    </row>
    <row r="78" spans="1:16" ht="19" customHeight="1">
      <c r="A78" s="5"/>
      <c r="B78" s="9"/>
      <c r="C78" s="80" t="s">
        <v>64</v>
      </c>
      <c r="D78" s="81"/>
      <c r="E78" s="81"/>
      <c r="F78" s="81"/>
      <c r="G78" s="81" t="s">
        <v>82</v>
      </c>
      <c r="H78" s="81"/>
      <c r="I78" s="81"/>
      <c r="J78" s="81"/>
      <c r="K78" s="81"/>
      <c r="L78" s="81"/>
      <c r="M78" s="57">
        <v>0</v>
      </c>
      <c r="N78" s="8"/>
      <c r="O78" s="5"/>
      <c r="P78" s="1"/>
    </row>
    <row r="79" spans="1:16" ht="19" customHeight="1">
      <c r="A79" s="5"/>
      <c r="B79" s="9"/>
      <c r="C79" s="80" t="s">
        <v>22</v>
      </c>
      <c r="D79" s="81"/>
      <c r="E79" s="81"/>
      <c r="F79" s="81"/>
      <c r="G79" s="81" t="s">
        <v>116</v>
      </c>
      <c r="H79" s="81"/>
      <c r="I79" s="81"/>
      <c r="J79" s="81"/>
      <c r="K79" s="81"/>
      <c r="L79" s="81"/>
      <c r="M79" s="57">
        <v>0</v>
      </c>
      <c r="N79" s="8"/>
      <c r="O79" s="5"/>
      <c r="P79" s="1"/>
    </row>
    <row r="80" spans="1:16" ht="19" customHeight="1">
      <c r="A80" s="5"/>
      <c r="B80" s="9"/>
      <c r="C80" s="80" t="s">
        <v>23</v>
      </c>
      <c r="D80" s="81"/>
      <c r="E80" s="81"/>
      <c r="F80" s="81"/>
      <c r="G80" s="81" t="s">
        <v>83</v>
      </c>
      <c r="H80" s="81"/>
      <c r="I80" s="81"/>
      <c r="J80" s="81"/>
      <c r="K80" s="81"/>
      <c r="L80" s="81"/>
      <c r="M80" s="57">
        <v>0</v>
      </c>
      <c r="N80" s="8"/>
      <c r="O80" s="5"/>
      <c r="P80" s="1"/>
    </row>
    <row r="81" spans="1:16" ht="19" customHeight="1">
      <c r="A81" s="5"/>
      <c r="B81" s="9"/>
      <c r="C81" s="80" t="s">
        <v>24</v>
      </c>
      <c r="D81" s="81"/>
      <c r="E81" s="81"/>
      <c r="F81" s="81"/>
      <c r="G81" s="81" t="s">
        <v>117</v>
      </c>
      <c r="H81" s="81"/>
      <c r="I81" s="81"/>
      <c r="J81" s="81"/>
      <c r="K81" s="81"/>
      <c r="L81" s="81"/>
      <c r="M81" s="57">
        <v>0</v>
      </c>
      <c r="N81" s="8"/>
      <c r="O81" s="5"/>
      <c r="P81" s="1"/>
    </row>
    <row r="82" spans="1:16" ht="19" customHeight="1">
      <c r="A82" s="5"/>
      <c r="B82" s="9"/>
      <c r="C82" s="80" t="s">
        <v>65</v>
      </c>
      <c r="D82" s="81"/>
      <c r="E82" s="81"/>
      <c r="F82" s="81"/>
      <c r="G82" s="81" t="s">
        <v>56</v>
      </c>
      <c r="H82" s="81"/>
      <c r="I82" s="81"/>
      <c r="J82" s="81"/>
      <c r="K82" s="81"/>
      <c r="L82" s="81"/>
      <c r="M82" s="57">
        <v>0</v>
      </c>
      <c r="N82" s="8"/>
      <c r="O82" s="5"/>
      <c r="P82" s="1"/>
    </row>
    <row r="83" spans="1:16" ht="19" customHeight="1">
      <c r="A83" s="5"/>
      <c r="B83" s="9"/>
      <c r="C83" s="80" t="s">
        <v>25</v>
      </c>
      <c r="D83" s="81"/>
      <c r="E83" s="81"/>
      <c r="F83" s="81"/>
      <c r="G83" s="81" t="s">
        <v>84</v>
      </c>
      <c r="H83" s="81"/>
      <c r="I83" s="81"/>
      <c r="J83" s="81"/>
      <c r="K83" s="81"/>
      <c r="L83" s="81"/>
      <c r="M83" s="57">
        <v>0</v>
      </c>
      <c r="N83" s="8"/>
      <c r="O83" s="5"/>
      <c r="P83" s="1"/>
    </row>
    <row r="84" spans="1:16" ht="19" customHeight="1">
      <c r="A84" s="5"/>
      <c r="B84" s="9"/>
      <c r="C84" s="80" t="s">
        <v>26</v>
      </c>
      <c r="D84" s="81"/>
      <c r="E84" s="81"/>
      <c r="F84" s="81"/>
      <c r="G84" s="81" t="s">
        <v>85</v>
      </c>
      <c r="H84" s="81"/>
      <c r="I84" s="81"/>
      <c r="J84" s="81"/>
      <c r="K84" s="81"/>
      <c r="L84" s="81"/>
      <c r="M84" s="57">
        <v>0</v>
      </c>
      <c r="N84" s="8"/>
      <c r="O84" s="5"/>
      <c r="P84" s="1"/>
    </row>
    <row r="85" spans="1:16" ht="19" customHeight="1">
      <c r="A85" s="5"/>
      <c r="B85" s="9"/>
      <c r="C85" s="80" t="s">
        <v>27</v>
      </c>
      <c r="D85" s="81"/>
      <c r="E85" s="81"/>
      <c r="F85" s="81"/>
      <c r="G85" s="81" t="s">
        <v>71</v>
      </c>
      <c r="H85" s="81"/>
      <c r="I85" s="81"/>
      <c r="J85" s="81"/>
      <c r="K85" s="81"/>
      <c r="L85" s="81"/>
      <c r="M85" s="57">
        <v>0</v>
      </c>
      <c r="N85" s="8"/>
      <c r="O85" s="5"/>
      <c r="P85" s="1"/>
    </row>
    <row r="86" spans="1:16" ht="19" customHeight="1">
      <c r="A86" s="5"/>
      <c r="B86" s="9"/>
      <c r="C86" s="80" t="s">
        <v>66</v>
      </c>
      <c r="D86" s="81"/>
      <c r="E86" s="81"/>
      <c r="F86" s="81"/>
      <c r="G86" s="81" t="s">
        <v>55</v>
      </c>
      <c r="H86" s="81"/>
      <c r="I86" s="81"/>
      <c r="J86" s="81"/>
      <c r="K86" s="81"/>
      <c r="L86" s="81"/>
      <c r="M86" s="57">
        <v>0</v>
      </c>
      <c r="N86" s="8"/>
      <c r="O86" s="5"/>
      <c r="P86" s="1"/>
    </row>
    <row r="87" spans="1:16" ht="19" customHeight="1">
      <c r="A87" s="5"/>
      <c r="B87" s="9"/>
      <c r="C87" s="80" t="s">
        <v>28</v>
      </c>
      <c r="D87" s="81"/>
      <c r="E87" s="81"/>
      <c r="F87" s="81"/>
      <c r="G87" s="81" t="s">
        <v>72</v>
      </c>
      <c r="H87" s="81"/>
      <c r="I87" s="81"/>
      <c r="J87" s="81"/>
      <c r="K87" s="81"/>
      <c r="L87" s="81"/>
      <c r="M87" s="57">
        <v>0</v>
      </c>
      <c r="N87" s="8"/>
      <c r="O87" s="5"/>
      <c r="P87" s="1"/>
    </row>
    <row r="88" spans="1:16" ht="19" customHeight="1">
      <c r="A88" s="5"/>
      <c r="B88" s="9"/>
      <c r="C88" s="80" t="s">
        <v>29</v>
      </c>
      <c r="D88" s="81"/>
      <c r="E88" s="81"/>
      <c r="F88" s="81"/>
      <c r="G88" s="81" t="s">
        <v>75</v>
      </c>
      <c r="H88" s="81"/>
      <c r="I88" s="81"/>
      <c r="J88" s="81"/>
      <c r="K88" s="81"/>
      <c r="L88" s="81"/>
      <c r="M88" s="57">
        <v>0</v>
      </c>
      <c r="N88" s="8"/>
      <c r="O88" s="5"/>
      <c r="P88" s="1"/>
    </row>
    <row r="89" spans="1:16" ht="19" customHeight="1">
      <c r="A89" s="5"/>
      <c r="B89" s="9"/>
      <c r="C89" s="80" t="s">
        <v>30</v>
      </c>
      <c r="D89" s="81"/>
      <c r="E89" s="81"/>
      <c r="F89" s="81"/>
      <c r="G89" s="81" t="s">
        <v>76</v>
      </c>
      <c r="H89" s="81"/>
      <c r="I89" s="81"/>
      <c r="J89" s="81"/>
      <c r="K89" s="81"/>
      <c r="L89" s="81"/>
      <c r="M89" s="57">
        <v>0</v>
      </c>
      <c r="N89" s="8"/>
      <c r="O89" s="5"/>
      <c r="P89" s="1"/>
    </row>
    <row r="90" spans="1:16" ht="19" customHeight="1">
      <c r="A90" s="5"/>
      <c r="B90" s="9"/>
      <c r="C90" s="80" t="s">
        <v>31</v>
      </c>
      <c r="D90" s="81"/>
      <c r="E90" s="81"/>
      <c r="F90" s="81"/>
      <c r="G90" s="81" t="s">
        <v>86</v>
      </c>
      <c r="H90" s="81"/>
      <c r="I90" s="81"/>
      <c r="J90" s="81"/>
      <c r="K90" s="81"/>
      <c r="L90" s="81"/>
      <c r="M90" s="57">
        <v>0</v>
      </c>
      <c r="N90" s="8"/>
      <c r="O90" s="5"/>
      <c r="P90" s="1"/>
    </row>
    <row r="91" spans="1:16" ht="19" customHeight="1">
      <c r="A91" s="5"/>
      <c r="B91" s="9"/>
      <c r="C91" s="80" t="s">
        <v>32</v>
      </c>
      <c r="D91" s="81"/>
      <c r="E91" s="81"/>
      <c r="F91" s="81"/>
      <c r="G91" s="81" t="s">
        <v>77</v>
      </c>
      <c r="H91" s="81"/>
      <c r="I91" s="81"/>
      <c r="J91" s="81"/>
      <c r="K91" s="81"/>
      <c r="L91" s="81"/>
      <c r="M91" s="57">
        <v>0</v>
      </c>
      <c r="N91" s="8"/>
      <c r="O91" s="5"/>
      <c r="P91" s="1"/>
    </row>
    <row r="92" spans="1:16" ht="19" customHeight="1">
      <c r="A92" s="5"/>
      <c r="B92" s="9"/>
      <c r="C92" s="80" t="s">
        <v>33</v>
      </c>
      <c r="D92" s="81"/>
      <c r="E92" s="81"/>
      <c r="F92" s="81"/>
      <c r="G92" s="81" t="s">
        <v>78</v>
      </c>
      <c r="H92" s="81"/>
      <c r="I92" s="81"/>
      <c r="J92" s="81"/>
      <c r="K92" s="81"/>
      <c r="L92" s="81"/>
      <c r="M92" s="57">
        <v>0</v>
      </c>
      <c r="N92" s="8"/>
      <c r="O92" s="5"/>
      <c r="P92" s="1"/>
    </row>
    <row r="93" spans="1:16" ht="19" customHeight="1">
      <c r="A93" s="5"/>
      <c r="B93" s="9"/>
      <c r="C93" s="80" t="s">
        <v>34</v>
      </c>
      <c r="D93" s="81"/>
      <c r="E93" s="81"/>
      <c r="F93" s="81"/>
      <c r="G93" s="81" t="s">
        <v>87</v>
      </c>
      <c r="H93" s="81"/>
      <c r="I93" s="81"/>
      <c r="J93" s="81"/>
      <c r="K93" s="81"/>
      <c r="L93" s="81"/>
      <c r="M93" s="57">
        <v>0</v>
      </c>
      <c r="N93" s="8"/>
      <c r="O93" s="5"/>
      <c r="P93" s="1"/>
    </row>
    <row r="94" spans="1:16" ht="19" customHeight="1">
      <c r="A94" s="5"/>
      <c r="B94" s="9"/>
      <c r="C94" s="80" t="s">
        <v>35</v>
      </c>
      <c r="D94" s="81"/>
      <c r="E94" s="81"/>
      <c r="F94" s="81"/>
      <c r="G94" s="81" t="s">
        <v>88</v>
      </c>
      <c r="H94" s="81"/>
      <c r="I94" s="81"/>
      <c r="J94" s="81"/>
      <c r="K94" s="81"/>
      <c r="L94" s="81"/>
      <c r="M94" s="57">
        <v>0</v>
      </c>
      <c r="N94" s="8"/>
      <c r="O94" s="5"/>
      <c r="P94" s="1"/>
    </row>
    <row r="95" spans="1:16" ht="19" customHeight="1">
      <c r="A95" s="5"/>
      <c r="B95" s="9"/>
      <c r="C95" s="80" t="s">
        <v>36</v>
      </c>
      <c r="D95" s="81"/>
      <c r="E95" s="81"/>
      <c r="F95" s="81"/>
      <c r="G95" s="81" t="s">
        <v>89</v>
      </c>
      <c r="H95" s="81"/>
      <c r="I95" s="81"/>
      <c r="J95" s="81"/>
      <c r="K95" s="81"/>
      <c r="L95" s="81"/>
      <c r="M95" s="57">
        <v>0</v>
      </c>
      <c r="N95" s="8"/>
      <c r="O95" s="5"/>
      <c r="P95" s="1"/>
    </row>
    <row r="96" spans="1:16" ht="19" customHeight="1">
      <c r="A96" s="5"/>
      <c r="B96" s="9"/>
      <c r="C96" s="80" t="s">
        <v>37</v>
      </c>
      <c r="D96" s="81"/>
      <c r="E96" s="81"/>
      <c r="F96" s="81"/>
      <c r="G96" s="81" t="s">
        <v>90</v>
      </c>
      <c r="H96" s="81"/>
      <c r="I96" s="81"/>
      <c r="J96" s="81"/>
      <c r="K96" s="81"/>
      <c r="L96" s="81"/>
      <c r="M96" s="57">
        <v>0</v>
      </c>
      <c r="N96" s="8"/>
      <c r="O96" s="5"/>
      <c r="P96" s="1"/>
    </row>
    <row r="97" spans="1:16" ht="19" customHeight="1">
      <c r="A97" s="5"/>
      <c r="B97" s="9"/>
      <c r="C97" s="80" t="s">
        <v>67</v>
      </c>
      <c r="D97" s="81"/>
      <c r="E97" s="81"/>
      <c r="F97" s="81"/>
      <c r="G97" s="81" t="s">
        <v>91</v>
      </c>
      <c r="H97" s="81"/>
      <c r="I97" s="81"/>
      <c r="J97" s="81"/>
      <c r="K97" s="81"/>
      <c r="L97" s="81"/>
      <c r="M97" s="57">
        <v>0</v>
      </c>
      <c r="N97" s="8"/>
      <c r="O97" s="5"/>
      <c r="P97" s="1"/>
    </row>
    <row r="98" spans="1:16" ht="19" customHeight="1">
      <c r="A98" s="5"/>
      <c r="B98" s="9"/>
      <c r="C98" s="80" t="s">
        <v>68</v>
      </c>
      <c r="D98" s="81"/>
      <c r="E98" s="81"/>
      <c r="F98" s="81"/>
      <c r="G98" s="81" t="s">
        <v>97</v>
      </c>
      <c r="H98" s="81"/>
      <c r="I98" s="81"/>
      <c r="J98" s="81"/>
      <c r="K98" s="81"/>
      <c r="L98" s="81"/>
      <c r="M98" s="57">
        <v>0</v>
      </c>
      <c r="N98" s="8"/>
      <c r="O98" s="5"/>
      <c r="P98" s="1"/>
    </row>
    <row r="99" spans="1:16" ht="19" customHeight="1">
      <c r="A99" s="5"/>
      <c r="B99" s="9"/>
      <c r="C99" s="80" t="s">
        <v>38</v>
      </c>
      <c r="D99" s="81"/>
      <c r="E99" s="81"/>
      <c r="F99" s="81"/>
      <c r="G99" s="81" t="s">
        <v>92</v>
      </c>
      <c r="H99" s="81"/>
      <c r="I99" s="81"/>
      <c r="J99" s="81"/>
      <c r="K99" s="81"/>
      <c r="L99" s="81"/>
      <c r="M99" s="57">
        <v>0</v>
      </c>
      <c r="N99" s="8"/>
      <c r="O99" s="5"/>
      <c r="P99" s="1"/>
    </row>
    <row r="100" spans="1:16" ht="19" customHeight="1">
      <c r="A100" s="5"/>
      <c r="B100" s="9"/>
      <c r="C100" s="80" t="s">
        <v>99</v>
      </c>
      <c r="D100" s="81"/>
      <c r="E100" s="81"/>
      <c r="F100" s="81"/>
      <c r="G100" s="81" t="s">
        <v>110</v>
      </c>
      <c r="H100" s="81"/>
      <c r="I100" s="81"/>
      <c r="J100" s="81"/>
      <c r="K100" s="81"/>
      <c r="L100" s="81"/>
      <c r="M100" s="57">
        <v>0</v>
      </c>
      <c r="N100" s="8"/>
      <c r="O100" s="5"/>
      <c r="P100" s="1"/>
    </row>
    <row r="101" spans="1:16" ht="19" customHeight="1">
      <c r="A101" s="5"/>
      <c r="B101" s="9"/>
      <c r="C101" s="80" t="s">
        <v>39</v>
      </c>
      <c r="D101" s="81"/>
      <c r="E101" s="81"/>
      <c r="F101" s="81"/>
      <c r="G101" s="81" t="s">
        <v>93</v>
      </c>
      <c r="H101" s="81"/>
      <c r="I101" s="81"/>
      <c r="J101" s="81"/>
      <c r="K101" s="81"/>
      <c r="L101" s="81"/>
      <c r="M101" s="57">
        <v>0</v>
      </c>
      <c r="N101" s="8"/>
      <c r="O101" s="5"/>
      <c r="P101" s="1"/>
    </row>
    <row r="102" spans="1:16" ht="19" customHeight="1">
      <c r="A102" s="5"/>
      <c r="B102" s="9"/>
      <c r="C102" s="80" t="s">
        <v>40</v>
      </c>
      <c r="D102" s="81"/>
      <c r="E102" s="81"/>
      <c r="F102" s="81"/>
      <c r="G102" s="81" t="s">
        <v>94</v>
      </c>
      <c r="H102" s="81"/>
      <c r="I102" s="81"/>
      <c r="J102" s="81"/>
      <c r="K102" s="81"/>
      <c r="L102" s="81"/>
      <c r="M102" s="57">
        <v>0</v>
      </c>
      <c r="N102" s="8"/>
      <c r="O102" s="5"/>
      <c r="P102" s="1"/>
    </row>
    <row r="103" spans="1:16" ht="19" customHeight="1">
      <c r="A103" s="5"/>
      <c r="B103" s="9"/>
      <c r="C103" s="80" t="s">
        <v>69</v>
      </c>
      <c r="D103" s="81"/>
      <c r="E103" s="81"/>
      <c r="F103" s="81"/>
      <c r="G103" s="81" t="s">
        <v>95</v>
      </c>
      <c r="H103" s="81"/>
      <c r="I103" s="81"/>
      <c r="J103" s="81"/>
      <c r="K103" s="81"/>
      <c r="L103" s="81"/>
      <c r="M103" s="57">
        <v>0</v>
      </c>
      <c r="N103" s="8"/>
      <c r="O103" s="5"/>
      <c r="P103" s="1"/>
    </row>
    <row r="104" spans="1:16" ht="19" customHeight="1">
      <c r="A104" s="5"/>
      <c r="B104" s="9"/>
      <c r="C104" s="80" t="s">
        <v>70</v>
      </c>
      <c r="D104" s="81"/>
      <c r="E104" s="81"/>
      <c r="F104" s="81"/>
      <c r="G104" s="81" t="s">
        <v>96</v>
      </c>
      <c r="H104" s="81"/>
      <c r="I104" s="81"/>
      <c r="J104" s="81"/>
      <c r="K104" s="81"/>
      <c r="L104" s="81"/>
      <c r="M104" s="57">
        <v>0</v>
      </c>
      <c r="N104" s="8"/>
      <c r="O104" s="5"/>
      <c r="P104" s="1"/>
    </row>
    <row r="105" spans="1:16" ht="19" customHeight="1">
      <c r="A105" s="5"/>
      <c r="B105" s="9"/>
      <c r="C105" s="80" t="s">
        <v>41</v>
      </c>
      <c r="D105" s="81"/>
      <c r="E105" s="81"/>
      <c r="F105" s="81"/>
      <c r="G105" s="81" t="s">
        <v>98</v>
      </c>
      <c r="H105" s="81"/>
      <c r="I105" s="81"/>
      <c r="J105" s="81"/>
      <c r="K105" s="81"/>
      <c r="L105" s="81"/>
      <c r="M105" s="57">
        <v>0</v>
      </c>
      <c r="N105" s="8"/>
      <c r="O105" s="5"/>
      <c r="P105" s="1"/>
    </row>
    <row r="106" spans="1:16" ht="19" customHeight="1">
      <c r="A106" s="5"/>
      <c r="B106" s="9"/>
      <c r="C106" s="80" t="s">
        <v>42</v>
      </c>
      <c r="D106" s="81"/>
      <c r="E106" s="81"/>
      <c r="F106" s="81"/>
      <c r="G106" s="81" t="s">
        <v>108</v>
      </c>
      <c r="H106" s="81"/>
      <c r="I106" s="81"/>
      <c r="J106" s="81"/>
      <c r="K106" s="81"/>
      <c r="L106" s="81"/>
      <c r="M106" s="57">
        <v>0</v>
      </c>
      <c r="N106" s="8"/>
      <c r="O106" s="5"/>
      <c r="P106" s="1"/>
    </row>
    <row r="107" spans="1:16" ht="19" customHeight="1">
      <c r="A107" s="5"/>
      <c r="B107" s="9"/>
      <c r="C107" s="80" t="s">
        <v>43</v>
      </c>
      <c r="D107" s="81"/>
      <c r="E107" s="81"/>
      <c r="F107" s="81"/>
      <c r="G107" s="81" t="s">
        <v>109</v>
      </c>
      <c r="H107" s="81"/>
      <c r="I107" s="81"/>
      <c r="J107" s="81"/>
      <c r="K107" s="81"/>
      <c r="L107" s="81"/>
      <c r="M107" s="57">
        <v>0</v>
      </c>
      <c r="N107" s="8"/>
      <c r="O107" s="5"/>
      <c r="P107" s="1"/>
    </row>
    <row r="108" spans="1:16" ht="19" customHeight="1">
      <c r="A108" s="5"/>
      <c r="B108" s="9"/>
      <c r="C108" s="80" t="s">
        <v>44</v>
      </c>
      <c r="D108" s="81"/>
      <c r="E108" s="81"/>
      <c r="F108" s="81"/>
      <c r="G108" s="81" t="s">
        <v>111</v>
      </c>
      <c r="H108" s="81"/>
      <c r="I108" s="81"/>
      <c r="J108" s="81"/>
      <c r="K108" s="81"/>
      <c r="L108" s="81"/>
      <c r="M108" s="57">
        <v>0</v>
      </c>
      <c r="N108" s="8"/>
      <c r="O108" s="5"/>
      <c r="P108" s="1"/>
    </row>
    <row r="109" spans="1:16" ht="19" customHeight="1">
      <c r="A109" s="5"/>
      <c r="B109" s="9"/>
      <c r="C109" s="86" t="s">
        <v>45</v>
      </c>
      <c r="D109" s="87"/>
      <c r="E109" s="87"/>
      <c r="F109" s="87"/>
      <c r="G109" s="87" t="s">
        <v>112</v>
      </c>
      <c r="H109" s="87"/>
      <c r="I109" s="87"/>
      <c r="J109" s="87"/>
      <c r="K109" s="87"/>
      <c r="L109" s="87"/>
      <c r="M109" s="58">
        <v>0</v>
      </c>
      <c r="N109" s="8"/>
      <c r="O109" s="5"/>
      <c r="P109" s="1"/>
    </row>
    <row r="110" spans="1:16" ht="16" customHeight="1">
      <c r="A110" s="5"/>
      <c r="B110" s="9"/>
      <c r="C110" s="66"/>
      <c r="D110" s="66"/>
      <c r="E110" s="66"/>
      <c r="F110" s="66"/>
      <c r="G110" s="66"/>
      <c r="H110" s="66"/>
      <c r="I110" s="66"/>
      <c r="J110" s="66"/>
      <c r="K110" s="66"/>
      <c r="L110" s="66"/>
      <c r="M110" s="7"/>
      <c r="N110" s="9"/>
      <c r="O110" s="5"/>
      <c r="P110" s="1"/>
    </row>
    <row r="111" spans="1:16" ht="16" customHeight="1">
      <c r="A111" s="5"/>
      <c r="B111" s="9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9"/>
      <c r="O111" s="5"/>
      <c r="P111" s="1"/>
    </row>
    <row r="112" spans="1:16" ht="26" customHeight="1">
      <c r="A112" s="11"/>
      <c r="B112" s="11"/>
      <c r="C112" s="64" t="s">
        <v>1</v>
      </c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9"/>
      <c r="O112" s="5"/>
      <c r="P112" s="1"/>
    </row>
    <row r="113" spans="1:16" ht="26" customHeight="1">
      <c r="A113" s="11"/>
      <c r="B113" s="11"/>
      <c r="C113" s="65" t="s">
        <v>2</v>
      </c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9"/>
      <c r="O113" s="5"/>
      <c r="P113" s="1"/>
    </row>
    <row r="114" spans="1:16" ht="17" customHeight="1">
      <c r="A114" s="11"/>
      <c r="B114" s="11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9"/>
      <c r="O114" s="5"/>
      <c r="P114" s="1"/>
    </row>
    <row r="115" spans="1:16" ht="16" customHeight="1">
      <c r="A115" s="11"/>
      <c r="B115" s="11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9"/>
      <c r="O115" s="5"/>
      <c r="P115" s="1"/>
    </row>
    <row r="116" spans="1:16" ht="19" hidden="1" customHeight="1">
      <c r="C116" s="1"/>
      <c r="D116" s="1"/>
      <c r="F116" s="1"/>
      <c r="G116" s="1"/>
      <c r="I116" s="1"/>
      <c r="J116" s="1"/>
      <c r="L116" s="1"/>
      <c r="M116" s="1"/>
      <c r="P116" s="1"/>
    </row>
    <row r="117" spans="1:16" ht="19" hidden="1" customHeight="1">
      <c r="C117" s="1"/>
      <c r="D117" s="1"/>
      <c r="F117" s="1"/>
      <c r="G117" s="1"/>
      <c r="I117" s="1"/>
      <c r="J117" s="1"/>
      <c r="L117" s="1"/>
      <c r="M117" s="1"/>
      <c r="P117" s="1"/>
    </row>
    <row r="118" spans="1:16" ht="19" hidden="1" customHeight="1">
      <c r="C118" s="1"/>
      <c r="D118" s="1"/>
      <c r="F118" s="1"/>
      <c r="G118" s="1"/>
      <c r="I118" s="1"/>
      <c r="J118" s="1"/>
      <c r="L118" s="1"/>
      <c r="M118" s="1"/>
      <c r="P118" s="1"/>
    </row>
    <row r="119" spans="1:16" ht="19" hidden="1" customHeight="1">
      <c r="C119" s="1"/>
      <c r="D119" s="1"/>
      <c r="F119" s="1"/>
      <c r="G119" s="1"/>
      <c r="I119" s="1"/>
      <c r="J119" s="1"/>
      <c r="L119" s="1"/>
      <c r="M119" s="1"/>
      <c r="P119" s="1"/>
    </row>
    <row r="120" spans="1:16" ht="19" hidden="1" customHeight="1">
      <c r="C120" s="1"/>
      <c r="D120" s="1"/>
      <c r="F120" s="1"/>
      <c r="G120" s="1"/>
      <c r="I120" s="1"/>
      <c r="J120" s="1"/>
      <c r="L120" s="1"/>
      <c r="M120" s="1"/>
      <c r="P120" s="1"/>
    </row>
    <row r="121" spans="1:16" ht="19" hidden="1" customHeight="1">
      <c r="A121" s="1" t="s">
        <v>0</v>
      </c>
      <c r="B121" s="1">
        <v>0</v>
      </c>
      <c r="C121" s="1"/>
      <c r="D121" s="1"/>
      <c r="F121" s="1"/>
      <c r="G121" s="1"/>
      <c r="I121" s="1"/>
      <c r="J121" s="1"/>
      <c r="L121" s="1"/>
      <c r="M121" s="1"/>
      <c r="P121" s="1"/>
    </row>
    <row r="122" spans="1:16" ht="19" hidden="1" customHeight="1">
      <c r="A122" s="1" t="s">
        <v>166</v>
      </c>
      <c r="B122" s="1">
        <v>1</v>
      </c>
      <c r="C122" s="1"/>
      <c r="D122" s="1"/>
      <c r="F122" s="1"/>
      <c r="G122" s="1"/>
      <c r="I122" s="1"/>
      <c r="J122" s="1"/>
      <c r="L122" s="1"/>
      <c r="M122" s="1"/>
      <c r="P122" s="1"/>
    </row>
    <row r="123" spans="1:16" ht="19" hidden="1" customHeight="1">
      <c r="A123" s="1" t="s">
        <v>167</v>
      </c>
      <c r="B123" s="1">
        <v>2</v>
      </c>
      <c r="C123" s="1"/>
      <c r="D123" s="1"/>
      <c r="F123" s="1"/>
      <c r="G123" s="1"/>
      <c r="I123" s="1"/>
      <c r="J123" s="1"/>
      <c r="L123" s="1"/>
      <c r="M123" s="1"/>
      <c r="P123" s="1"/>
    </row>
    <row r="124" spans="1:16" ht="19" hidden="1" customHeight="1">
      <c r="A124" s="1" t="s">
        <v>168</v>
      </c>
      <c r="C124" s="1"/>
      <c r="D124" s="1"/>
      <c r="F124" s="1"/>
      <c r="G124" s="1"/>
      <c r="I124" s="1"/>
      <c r="J124" s="1"/>
      <c r="L124" s="1"/>
      <c r="M124" s="1"/>
      <c r="P124" s="1"/>
    </row>
    <row r="125" spans="1:16" ht="19" hidden="1" customHeight="1">
      <c r="C125" s="1"/>
      <c r="D125" s="1"/>
      <c r="F125" s="1"/>
      <c r="G125" s="1"/>
      <c r="I125" s="1"/>
      <c r="J125" s="1"/>
      <c r="L125" s="1"/>
      <c r="M125" s="1"/>
      <c r="P125" s="1"/>
    </row>
    <row r="126" spans="1:16" ht="19" hidden="1" customHeight="1">
      <c r="A126" s="34" t="s">
        <v>0</v>
      </c>
      <c r="C126" s="1"/>
      <c r="D126" s="1"/>
      <c r="E126" s="34" t="s">
        <v>0</v>
      </c>
      <c r="F126" s="1"/>
      <c r="G126" s="1"/>
      <c r="I126" s="1"/>
      <c r="J126" s="1"/>
      <c r="L126" s="1"/>
      <c r="M126" s="1"/>
      <c r="P126" s="1"/>
    </row>
    <row r="127" spans="1:16" ht="19" hidden="1" customHeight="1">
      <c r="A127" s="34" t="s">
        <v>115</v>
      </c>
      <c r="B127" s="35"/>
      <c r="C127" s="35"/>
      <c r="D127" s="35"/>
      <c r="E127" s="35" t="s">
        <v>100</v>
      </c>
      <c r="G127" s="35"/>
      <c r="H127" s="35"/>
      <c r="I127" s="35"/>
      <c r="J127" s="35"/>
      <c r="K127" s="35"/>
      <c r="L127" s="1"/>
      <c r="M127" s="1"/>
      <c r="P127" s="1"/>
    </row>
    <row r="128" spans="1:16" ht="19" hidden="1" customHeight="1">
      <c r="A128" s="36" t="s">
        <v>57</v>
      </c>
      <c r="B128" s="37"/>
      <c r="C128" s="37"/>
      <c r="D128" s="37"/>
      <c r="E128" s="35" t="s">
        <v>101</v>
      </c>
      <c r="G128" s="35"/>
      <c r="H128" s="35"/>
      <c r="I128" s="35"/>
      <c r="J128" s="35"/>
      <c r="K128" s="35"/>
      <c r="L128" s="1"/>
      <c r="M128" s="1"/>
      <c r="P128" s="1"/>
    </row>
    <row r="129" spans="1:16" ht="19" hidden="1" customHeight="1">
      <c r="A129" s="36" t="s">
        <v>58</v>
      </c>
      <c r="B129" s="37"/>
      <c r="C129" s="37"/>
      <c r="D129" s="37"/>
      <c r="E129" s="35" t="s">
        <v>102</v>
      </c>
      <c r="G129" s="35"/>
      <c r="H129" s="35"/>
      <c r="I129" s="35"/>
      <c r="J129" s="35"/>
      <c r="K129" s="35"/>
      <c r="L129" s="1"/>
      <c r="M129" s="1"/>
      <c r="P129" s="1"/>
    </row>
    <row r="130" spans="1:16" ht="19" hidden="1" customHeight="1">
      <c r="A130" s="36" t="s">
        <v>189</v>
      </c>
      <c r="B130" s="37"/>
      <c r="C130" s="37"/>
      <c r="D130" s="37"/>
      <c r="E130" s="37" t="s">
        <v>79</v>
      </c>
      <c r="G130" s="37"/>
      <c r="H130" s="37"/>
      <c r="I130" s="37"/>
      <c r="J130" s="37"/>
      <c r="K130" s="37"/>
      <c r="L130" s="1"/>
      <c r="M130" s="1"/>
      <c r="P130" s="1"/>
    </row>
    <row r="131" spans="1:16" ht="19" hidden="1" customHeight="1">
      <c r="A131" s="36" t="s">
        <v>59</v>
      </c>
      <c r="B131" s="37"/>
      <c r="C131" s="37"/>
      <c r="D131" s="37"/>
      <c r="E131" s="35" t="s">
        <v>103</v>
      </c>
      <c r="G131" s="35"/>
      <c r="H131" s="35"/>
      <c r="I131" s="35"/>
      <c r="J131" s="35"/>
      <c r="K131" s="35"/>
      <c r="L131" s="1"/>
      <c r="M131" s="1"/>
      <c r="P131" s="1"/>
    </row>
    <row r="132" spans="1:16" ht="19" hidden="1" customHeight="1">
      <c r="A132" s="36" t="s">
        <v>14</v>
      </c>
      <c r="B132" s="37"/>
      <c r="C132" s="37"/>
      <c r="D132" s="37"/>
      <c r="E132" s="37" t="s">
        <v>80</v>
      </c>
      <c r="G132" s="37"/>
      <c r="H132" s="37"/>
      <c r="I132" s="37"/>
      <c r="J132" s="37"/>
      <c r="K132" s="37"/>
      <c r="L132" s="1"/>
      <c r="M132" s="1"/>
      <c r="P132" s="1"/>
    </row>
    <row r="133" spans="1:16" ht="19" hidden="1" customHeight="1">
      <c r="A133" s="36" t="s">
        <v>15</v>
      </c>
      <c r="B133" s="37"/>
      <c r="C133" s="37"/>
      <c r="D133" s="37"/>
      <c r="E133" s="37" t="s">
        <v>81</v>
      </c>
      <c r="G133" s="37"/>
      <c r="H133" s="37"/>
      <c r="I133" s="37"/>
      <c r="J133" s="37"/>
      <c r="K133" s="37"/>
      <c r="L133" s="1"/>
      <c r="M133" s="1"/>
      <c r="P133" s="1"/>
    </row>
    <row r="134" spans="1:16" ht="19" hidden="1" customHeight="1">
      <c r="A134" s="36" t="s">
        <v>60</v>
      </c>
      <c r="B134" s="37"/>
      <c r="C134" s="37"/>
      <c r="D134" s="37"/>
      <c r="E134" s="35" t="s">
        <v>104</v>
      </c>
      <c r="G134" s="35"/>
      <c r="H134" s="35"/>
      <c r="I134" s="35"/>
      <c r="J134" s="35"/>
      <c r="K134" s="35"/>
      <c r="L134" s="1"/>
      <c r="M134" s="1"/>
      <c r="P134" s="1"/>
    </row>
    <row r="135" spans="1:16" ht="19" hidden="1" customHeight="1">
      <c r="A135" s="36" t="s">
        <v>16</v>
      </c>
      <c r="B135" s="37"/>
      <c r="C135" s="37"/>
      <c r="D135" s="37"/>
      <c r="E135" s="37" t="s">
        <v>47</v>
      </c>
      <c r="G135" s="37"/>
      <c r="H135" s="37"/>
      <c r="I135" s="37"/>
      <c r="J135" s="37"/>
      <c r="K135" s="37"/>
      <c r="L135" s="1"/>
      <c r="M135" s="1"/>
      <c r="P135" s="1"/>
    </row>
    <row r="136" spans="1:16" ht="19" hidden="1" customHeight="1">
      <c r="A136" s="36" t="s">
        <v>61</v>
      </c>
      <c r="B136" s="37"/>
      <c r="C136" s="37"/>
      <c r="D136" s="37"/>
      <c r="E136" s="35" t="s">
        <v>105</v>
      </c>
      <c r="G136" s="35"/>
      <c r="H136" s="35"/>
      <c r="I136" s="35"/>
      <c r="J136" s="35"/>
      <c r="K136" s="35"/>
      <c r="L136" s="1"/>
      <c r="M136" s="1"/>
      <c r="P136" s="1"/>
    </row>
    <row r="137" spans="1:16" ht="19" hidden="1" customHeight="1">
      <c r="A137" s="36" t="s">
        <v>17</v>
      </c>
      <c r="B137" s="37"/>
      <c r="C137" s="37"/>
      <c r="D137" s="37"/>
      <c r="E137" s="37" t="s">
        <v>48</v>
      </c>
      <c r="G137" s="37"/>
      <c r="H137" s="37"/>
      <c r="I137" s="37"/>
      <c r="J137" s="37"/>
      <c r="K137" s="37"/>
      <c r="L137" s="1"/>
      <c r="M137" s="1"/>
      <c r="P137" s="1"/>
    </row>
    <row r="138" spans="1:16" ht="19" hidden="1" customHeight="1">
      <c r="A138" s="36" t="s">
        <v>18</v>
      </c>
      <c r="B138" s="37"/>
      <c r="C138" s="37"/>
      <c r="D138" s="37"/>
      <c r="E138" s="37" t="s">
        <v>49</v>
      </c>
      <c r="G138" s="37"/>
      <c r="H138" s="37"/>
      <c r="I138" s="37"/>
      <c r="J138" s="37"/>
      <c r="K138" s="37"/>
      <c r="L138" s="1"/>
      <c r="M138" s="1"/>
      <c r="P138" s="1"/>
    </row>
    <row r="139" spans="1:16" ht="19" hidden="1" customHeight="1">
      <c r="A139" s="36" t="s">
        <v>19</v>
      </c>
      <c r="B139" s="37"/>
      <c r="C139" s="37"/>
      <c r="D139" s="37"/>
      <c r="E139" s="37" t="s">
        <v>50</v>
      </c>
      <c r="G139" s="37"/>
      <c r="H139" s="37"/>
      <c r="I139" s="37"/>
      <c r="J139" s="37"/>
      <c r="K139" s="37"/>
      <c r="L139" s="1"/>
      <c r="M139" s="1"/>
      <c r="P139" s="1"/>
    </row>
    <row r="140" spans="1:16" ht="19" hidden="1" customHeight="1">
      <c r="A140" s="36" t="s">
        <v>62</v>
      </c>
      <c r="B140" s="37"/>
      <c r="C140" s="37"/>
      <c r="D140" s="37"/>
      <c r="E140" s="35" t="s">
        <v>106</v>
      </c>
      <c r="G140" s="35"/>
      <c r="H140" s="35"/>
      <c r="I140" s="35"/>
      <c r="J140" s="35"/>
      <c r="K140" s="35"/>
      <c r="L140" s="1"/>
      <c r="M140" s="1"/>
      <c r="P140" s="1"/>
    </row>
    <row r="141" spans="1:16" ht="19" hidden="1" customHeight="1">
      <c r="A141" s="36" t="s">
        <v>52</v>
      </c>
      <c r="B141" s="37"/>
      <c r="C141" s="37"/>
      <c r="D141" s="37"/>
      <c r="E141" s="37" t="s">
        <v>51</v>
      </c>
      <c r="G141" s="37"/>
      <c r="H141" s="37"/>
      <c r="I141" s="37"/>
      <c r="J141" s="37"/>
      <c r="K141" s="37"/>
      <c r="L141" s="1"/>
      <c r="M141" s="1"/>
      <c r="P141" s="1"/>
    </row>
    <row r="142" spans="1:16" ht="19" hidden="1" customHeight="1">
      <c r="A142" s="36" t="s">
        <v>63</v>
      </c>
      <c r="B142" s="37"/>
      <c r="C142" s="37"/>
      <c r="D142" s="37"/>
      <c r="E142" s="35" t="s">
        <v>107</v>
      </c>
      <c r="G142" s="35"/>
      <c r="H142" s="35"/>
      <c r="I142" s="35"/>
      <c r="J142" s="35"/>
      <c r="K142" s="35"/>
      <c r="L142" s="1"/>
      <c r="M142" s="1"/>
      <c r="P142" s="1"/>
    </row>
    <row r="143" spans="1:16" ht="19" hidden="1" customHeight="1">
      <c r="A143" s="36" t="s">
        <v>20</v>
      </c>
      <c r="B143" s="37"/>
      <c r="C143" s="37"/>
      <c r="D143" s="37"/>
      <c r="E143" s="37" t="s">
        <v>53</v>
      </c>
      <c r="G143" s="37"/>
      <c r="H143" s="37"/>
      <c r="I143" s="37"/>
      <c r="J143" s="37"/>
      <c r="K143" s="37"/>
      <c r="L143" s="1"/>
      <c r="M143" s="1"/>
      <c r="P143" s="1"/>
    </row>
    <row r="144" spans="1:16" ht="14" hidden="1">
      <c r="A144" s="36" t="s">
        <v>21</v>
      </c>
      <c r="B144" s="37"/>
      <c r="C144" s="37"/>
      <c r="D144" s="37"/>
      <c r="E144" s="37" t="s">
        <v>54</v>
      </c>
      <c r="G144" s="37"/>
      <c r="H144" s="37"/>
      <c r="I144" s="37"/>
      <c r="J144" s="37"/>
      <c r="K144" s="37"/>
      <c r="L144" s="38"/>
      <c r="M144" s="38"/>
      <c r="N144" s="9"/>
      <c r="O144" s="5"/>
    </row>
    <row r="145" spans="1:15" ht="14" hidden="1">
      <c r="A145" s="36" t="s">
        <v>64</v>
      </c>
      <c r="B145" s="37"/>
      <c r="C145" s="37"/>
      <c r="D145" s="37"/>
      <c r="E145" s="37" t="s">
        <v>82</v>
      </c>
      <c r="G145" s="37"/>
      <c r="H145" s="37"/>
      <c r="I145" s="37"/>
      <c r="J145" s="37"/>
      <c r="K145" s="37"/>
      <c r="L145" s="38"/>
      <c r="M145" s="38"/>
      <c r="N145" s="9"/>
      <c r="O145" s="5"/>
    </row>
    <row r="146" spans="1:15" ht="14" hidden="1">
      <c r="A146" s="36" t="s">
        <v>22</v>
      </c>
      <c r="B146" s="37"/>
      <c r="C146" s="37"/>
      <c r="D146" s="37"/>
      <c r="E146" s="37" t="s">
        <v>116</v>
      </c>
      <c r="G146" s="37"/>
      <c r="H146" s="37"/>
      <c r="I146" s="37"/>
      <c r="J146" s="37"/>
      <c r="K146" s="37"/>
      <c r="L146" s="38"/>
      <c r="M146" s="38"/>
      <c r="N146" s="9"/>
      <c r="O146" s="5"/>
    </row>
    <row r="147" spans="1:15" ht="14" hidden="1">
      <c r="A147" s="36" t="s">
        <v>23</v>
      </c>
      <c r="B147" s="37"/>
      <c r="C147" s="37"/>
      <c r="D147" s="37"/>
      <c r="E147" s="37" t="s">
        <v>83</v>
      </c>
      <c r="G147" s="37"/>
      <c r="H147" s="37"/>
      <c r="I147" s="37"/>
      <c r="J147" s="37"/>
      <c r="K147" s="37"/>
      <c r="L147" s="38"/>
      <c r="M147" s="38"/>
      <c r="N147" s="5"/>
      <c r="O147" s="5"/>
    </row>
    <row r="148" spans="1:15" ht="14" hidden="1">
      <c r="A148" s="36" t="s">
        <v>24</v>
      </c>
      <c r="B148" s="37"/>
      <c r="C148" s="37"/>
      <c r="D148" s="37"/>
      <c r="E148" s="37" t="s">
        <v>117</v>
      </c>
      <c r="G148" s="37"/>
      <c r="H148" s="37"/>
      <c r="I148" s="37"/>
      <c r="J148" s="37"/>
      <c r="K148" s="37"/>
      <c r="L148" s="38"/>
      <c r="M148" s="38"/>
      <c r="N148" s="5"/>
      <c r="O148" s="5"/>
    </row>
    <row r="149" spans="1:15" ht="14" hidden="1">
      <c r="A149" s="36" t="s">
        <v>65</v>
      </c>
      <c r="B149" s="37"/>
      <c r="C149" s="37"/>
      <c r="D149" s="37"/>
      <c r="E149" s="37" t="s">
        <v>56</v>
      </c>
      <c r="G149" s="37"/>
      <c r="H149" s="37"/>
      <c r="I149" s="37"/>
      <c r="J149" s="37"/>
      <c r="K149" s="37"/>
      <c r="L149" s="38"/>
      <c r="M149" s="38"/>
      <c r="N149" s="5"/>
      <c r="O149" s="5"/>
    </row>
    <row r="150" spans="1:15" ht="14" hidden="1">
      <c r="A150" s="36" t="s">
        <v>25</v>
      </c>
      <c r="B150" s="37"/>
      <c r="C150" s="37"/>
      <c r="D150" s="37"/>
      <c r="E150" s="37" t="s">
        <v>84</v>
      </c>
      <c r="G150" s="37"/>
      <c r="H150" s="37"/>
      <c r="I150" s="37"/>
      <c r="J150" s="37"/>
      <c r="K150" s="37"/>
      <c r="L150" s="38"/>
      <c r="M150" s="38"/>
      <c r="N150" s="5"/>
      <c r="O150" s="5"/>
    </row>
    <row r="151" spans="1:15" ht="14" hidden="1">
      <c r="A151" s="36" t="s">
        <v>26</v>
      </c>
      <c r="B151" s="37"/>
      <c r="C151" s="37"/>
      <c r="D151" s="37"/>
      <c r="E151" s="37" t="s">
        <v>85</v>
      </c>
      <c r="G151" s="37"/>
      <c r="H151" s="37"/>
      <c r="I151" s="37"/>
      <c r="J151" s="37"/>
      <c r="K151" s="37"/>
      <c r="L151" s="38"/>
      <c r="M151" s="38"/>
      <c r="N151" s="5"/>
      <c r="O151" s="5"/>
    </row>
    <row r="152" spans="1:15" ht="14" hidden="1">
      <c r="A152" s="36" t="s">
        <v>27</v>
      </c>
      <c r="B152" s="37"/>
      <c r="C152" s="37"/>
      <c r="D152" s="37"/>
      <c r="E152" s="37" t="s">
        <v>71</v>
      </c>
      <c r="G152" s="37"/>
      <c r="H152" s="37"/>
      <c r="I152" s="37"/>
      <c r="J152" s="37"/>
      <c r="K152" s="37"/>
      <c r="L152" s="38"/>
      <c r="M152" s="38"/>
      <c r="N152" s="5"/>
      <c r="O152" s="5"/>
    </row>
    <row r="153" spans="1:15" ht="14" hidden="1">
      <c r="A153" s="36" t="s">
        <v>66</v>
      </c>
      <c r="B153" s="37"/>
      <c r="C153" s="37"/>
      <c r="D153" s="37"/>
      <c r="E153" s="37" t="s">
        <v>55</v>
      </c>
      <c r="G153" s="37"/>
      <c r="H153" s="37"/>
      <c r="I153" s="37"/>
      <c r="J153" s="37"/>
      <c r="K153" s="37"/>
      <c r="L153" s="38"/>
      <c r="M153" s="38"/>
      <c r="N153" s="5"/>
      <c r="O153" s="5"/>
    </row>
    <row r="154" spans="1:15" ht="14" hidden="1">
      <c r="A154" s="36" t="s">
        <v>28</v>
      </c>
      <c r="B154" s="37"/>
      <c r="C154" s="37"/>
      <c r="D154" s="37"/>
      <c r="E154" s="37" t="s">
        <v>72</v>
      </c>
      <c r="G154" s="37"/>
      <c r="H154" s="37"/>
      <c r="I154" s="37"/>
      <c r="J154" s="37"/>
      <c r="K154" s="37"/>
      <c r="L154" s="38"/>
      <c r="M154" s="38"/>
      <c r="N154" s="5"/>
      <c r="O154" s="5"/>
    </row>
    <row r="155" spans="1:15" ht="14" hidden="1">
      <c r="A155" s="36" t="s">
        <v>29</v>
      </c>
      <c r="B155" s="37"/>
      <c r="C155" s="37"/>
      <c r="D155" s="37"/>
      <c r="E155" s="37" t="s">
        <v>75</v>
      </c>
      <c r="G155" s="37"/>
      <c r="H155" s="37"/>
      <c r="I155" s="37"/>
      <c r="J155" s="37"/>
      <c r="K155" s="37"/>
      <c r="L155" s="38"/>
      <c r="M155" s="38"/>
      <c r="N155" s="5"/>
      <c r="O155" s="5"/>
    </row>
    <row r="156" spans="1:15" ht="14" hidden="1">
      <c r="A156" s="36" t="s">
        <v>30</v>
      </c>
      <c r="B156" s="37"/>
      <c r="C156" s="37"/>
      <c r="D156" s="37"/>
      <c r="E156" s="37" t="s">
        <v>76</v>
      </c>
      <c r="G156" s="37"/>
      <c r="H156" s="37"/>
      <c r="I156" s="37"/>
      <c r="J156" s="37"/>
      <c r="K156" s="37"/>
      <c r="L156" s="38"/>
      <c r="M156" s="38"/>
      <c r="N156" s="5"/>
      <c r="O156" s="5"/>
    </row>
    <row r="157" spans="1:15" ht="14" hidden="1">
      <c r="A157" s="36" t="s">
        <v>31</v>
      </c>
      <c r="B157" s="37"/>
      <c r="C157" s="37"/>
      <c r="D157" s="37"/>
      <c r="E157" s="37" t="s">
        <v>86</v>
      </c>
      <c r="G157" s="37"/>
      <c r="H157" s="37"/>
      <c r="I157" s="37"/>
      <c r="J157" s="37"/>
      <c r="K157" s="37"/>
      <c r="L157" s="38"/>
      <c r="M157" s="38"/>
      <c r="N157" s="5"/>
      <c r="O157" s="5"/>
    </row>
    <row r="158" spans="1:15" ht="14" hidden="1">
      <c r="A158" s="36" t="s">
        <v>32</v>
      </c>
      <c r="B158" s="37"/>
      <c r="C158" s="37"/>
      <c r="D158" s="37"/>
      <c r="E158" s="37" t="s">
        <v>77</v>
      </c>
      <c r="G158" s="37"/>
      <c r="H158" s="37"/>
      <c r="I158" s="37"/>
      <c r="J158" s="37"/>
      <c r="K158" s="37"/>
      <c r="L158" s="38"/>
      <c r="M158" s="38"/>
      <c r="N158" s="5"/>
      <c r="O158" s="5"/>
    </row>
    <row r="159" spans="1:15" ht="14" hidden="1">
      <c r="A159" s="36" t="s">
        <v>33</v>
      </c>
      <c r="B159" s="37"/>
      <c r="C159" s="37"/>
      <c r="D159" s="37"/>
      <c r="E159" s="37" t="s">
        <v>78</v>
      </c>
      <c r="G159" s="37"/>
      <c r="H159" s="37"/>
      <c r="I159" s="37"/>
      <c r="J159" s="37"/>
      <c r="K159" s="37"/>
      <c r="L159" s="38"/>
      <c r="M159" s="38"/>
      <c r="N159" s="5"/>
      <c r="O159" s="5"/>
    </row>
    <row r="160" spans="1:15" ht="14" hidden="1">
      <c r="A160" s="36" t="s">
        <v>34</v>
      </c>
      <c r="B160" s="37"/>
      <c r="C160" s="37"/>
      <c r="D160" s="37"/>
      <c r="E160" s="37" t="s">
        <v>87</v>
      </c>
      <c r="G160" s="37"/>
      <c r="H160" s="37"/>
      <c r="I160" s="37"/>
      <c r="J160" s="37"/>
      <c r="K160" s="37"/>
      <c r="L160" s="38"/>
      <c r="M160" s="38"/>
      <c r="N160" s="5"/>
      <c r="O160" s="5"/>
    </row>
    <row r="161" spans="1:15" ht="14" hidden="1">
      <c r="A161" s="36" t="s">
        <v>35</v>
      </c>
      <c r="B161" s="37"/>
      <c r="C161" s="37"/>
      <c r="D161" s="37"/>
      <c r="E161" s="37" t="s">
        <v>88</v>
      </c>
      <c r="G161" s="37"/>
      <c r="H161" s="37"/>
      <c r="I161" s="37"/>
      <c r="J161" s="37"/>
      <c r="K161" s="37"/>
      <c r="L161" s="38"/>
      <c r="M161" s="38"/>
      <c r="N161" s="5"/>
      <c r="O161" s="5"/>
    </row>
    <row r="162" spans="1:15" ht="14" hidden="1">
      <c r="A162" s="36" t="s">
        <v>36</v>
      </c>
      <c r="B162" s="37"/>
      <c r="C162" s="37"/>
      <c r="D162" s="37"/>
      <c r="E162" s="37" t="s">
        <v>89</v>
      </c>
      <c r="G162" s="37"/>
      <c r="H162" s="37"/>
      <c r="I162" s="37"/>
      <c r="J162" s="37"/>
      <c r="K162" s="37"/>
      <c r="L162" s="38"/>
      <c r="M162" s="38"/>
      <c r="N162" s="5"/>
      <c r="O162" s="5"/>
    </row>
    <row r="163" spans="1:15" ht="16" hidden="1">
      <c r="A163" s="36" t="s">
        <v>37</v>
      </c>
      <c r="B163" s="37"/>
      <c r="C163" s="37"/>
      <c r="D163" s="37"/>
      <c r="E163" s="37" t="s">
        <v>90</v>
      </c>
      <c r="G163" s="37"/>
      <c r="H163" s="37"/>
      <c r="I163" s="37"/>
      <c r="J163" s="37"/>
      <c r="K163" s="37"/>
      <c r="L163" s="39"/>
      <c r="M163" s="39"/>
      <c r="N163" s="5"/>
      <c r="O163" s="5"/>
    </row>
    <row r="164" spans="1:15" ht="16" hidden="1">
      <c r="A164" s="36" t="s">
        <v>67</v>
      </c>
      <c r="B164" s="37"/>
      <c r="C164" s="37"/>
      <c r="D164" s="37"/>
      <c r="E164" s="37" t="s">
        <v>91</v>
      </c>
      <c r="G164" s="37"/>
      <c r="H164" s="37"/>
      <c r="I164" s="37"/>
      <c r="J164" s="37"/>
      <c r="K164" s="37"/>
      <c r="L164" s="39"/>
      <c r="M164" s="39"/>
      <c r="N164" s="5"/>
      <c r="O164" s="5"/>
    </row>
    <row r="165" spans="1:15" ht="16" hidden="1">
      <c r="A165" s="36" t="s">
        <v>68</v>
      </c>
      <c r="B165" s="37"/>
      <c r="C165" s="37"/>
      <c r="D165" s="37"/>
      <c r="E165" s="37" t="s">
        <v>97</v>
      </c>
      <c r="G165" s="37"/>
      <c r="H165" s="37"/>
      <c r="I165" s="37"/>
      <c r="J165" s="37"/>
      <c r="K165" s="37"/>
      <c r="L165" s="39"/>
      <c r="M165" s="39"/>
      <c r="N165" s="5"/>
      <c r="O165" s="5"/>
    </row>
    <row r="166" spans="1:15" ht="16" hidden="1">
      <c r="A166" s="36" t="s">
        <v>38</v>
      </c>
      <c r="B166" s="37"/>
      <c r="C166" s="37"/>
      <c r="D166" s="37"/>
      <c r="E166" s="37" t="s">
        <v>92</v>
      </c>
      <c r="G166" s="37"/>
      <c r="H166" s="37"/>
      <c r="I166" s="37"/>
      <c r="J166" s="37"/>
      <c r="K166" s="37"/>
      <c r="L166" s="39"/>
      <c r="M166" s="39"/>
      <c r="N166" s="5"/>
      <c r="O166" s="5"/>
    </row>
    <row r="167" spans="1:15" hidden="1">
      <c r="A167" s="36" t="s">
        <v>99</v>
      </c>
      <c r="B167" s="37"/>
      <c r="C167" s="37"/>
      <c r="D167" s="37"/>
      <c r="E167" s="37" t="s">
        <v>110</v>
      </c>
      <c r="G167" s="37"/>
      <c r="H167" s="37"/>
      <c r="I167" s="37"/>
      <c r="J167" s="37"/>
      <c r="K167" s="37"/>
      <c r="N167" s="5"/>
      <c r="O167" s="5"/>
    </row>
    <row r="168" spans="1:15" hidden="1">
      <c r="A168" s="36" t="s">
        <v>39</v>
      </c>
      <c r="B168" s="37"/>
      <c r="C168" s="37"/>
      <c r="D168" s="37"/>
      <c r="E168" s="37" t="s">
        <v>93</v>
      </c>
      <c r="G168" s="37"/>
      <c r="H168" s="37"/>
      <c r="I168" s="37"/>
      <c r="J168" s="37"/>
      <c r="K168" s="37"/>
      <c r="N168" s="5"/>
      <c r="O168" s="5"/>
    </row>
    <row r="169" spans="1:15" hidden="1">
      <c r="A169" s="36" t="s">
        <v>40</v>
      </c>
      <c r="B169" s="37"/>
      <c r="C169" s="37"/>
      <c r="D169" s="37"/>
      <c r="E169" s="37" t="s">
        <v>94</v>
      </c>
      <c r="G169" s="37"/>
      <c r="H169" s="37"/>
      <c r="I169" s="37"/>
      <c r="J169" s="37"/>
      <c r="K169" s="37"/>
    </row>
    <row r="170" spans="1:15" hidden="1">
      <c r="A170" s="36" t="s">
        <v>69</v>
      </c>
      <c r="B170" s="37"/>
      <c r="C170" s="37"/>
      <c r="D170" s="37"/>
      <c r="E170" s="37" t="s">
        <v>95</v>
      </c>
      <c r="G170" s="37"/>
      <c r="H170" s="37"/>
      <c r="I170" s="37"/>
      <c r="J170" s="37"/>
      <c r="K170" s="37"/>
    </row>
    <row r="171" spans="1:15" hidden="1">
      <c r="A171" s="36" t="s">
        <v>70</v>
      </c>
      <c r="B171" s="37"/>
      <c r="C171" s="37"/>
      <c r="D171" s="37"/>
      <c r="E171" s="37" t="s">
        <v>96</v>
      </c>
      <c r="G171" s="37"/>
      <c r="H171" s="37"/>
      <c r="I171" s="37"/>
      <c r="J171" s="37"/>
      <c r="K171" s="37"/>
    </row>
    <row r="172" spans="1:15" hidden="1">
      <c r="A172" s="36" t="s">
        <v>41</v>
      </c>
      <c r="B172" s="37"/>
      <c r="C172" s="37"/>
      <c r="D172" s="37"/>
      <c r="E172" s="37" t="s">
        <v>98</v>
      </c>
      <c r="G172" s="37"/>
      <c r="H172" s="37"/>
      <c r="I172" s="37"/>
      <c r="J172" s="37"/>
      <c r="K172" s="37"/>
    </row>
    <row r="173" spans="1:15" hidden="1">
      <c r="A173" s="36" t="s">
        <v>42</v>
      </c>
      <c r="B173" s="37"/>
      <c r="C173" s="37"/>
      <c r="D173" s="37"/>
      <c r="E173" s="37" t="s">
        <v>108</v>
      </c>
      <c r="G173" s="37"/>
      <c r="H173" s="37"/>
      <c r="I173" s="37"/>
      <c r="J173" s="37"/>
      <c r="K173" s="37"/>
    </row>
    <row r="174" spans="1:15" hidden="1">
      <c r="A174" s="36" t="s">
        <v>43</v>
      </c>
      <c r="B174" s="37"/>
      <c r="C174" s="37"/>
      <c r="D174" s="37"/>
      <c r="E174" s="37" t="s">
        <v>109</v>
      </c>
      <c r="G174" s="37"/>
      <c r="H174" s="37"/>
      <c r="I174" s="37"/>
      <c r="J174" s="37"/>
      <c r="K174" s="37"/>
    </row>
    <row r="175" spans="1:15" hidden="1">
      <c r="A175" s="36" t="s">
        <v>44</v>
      </c>
      <c r="B175" s="37"/>
      <c r="C175" s="37"/>
      <c r="D175" s="37"/>
      <c r="E175" s="37" t="s">
        <v>111</v>
      </c>
      <c r="G175" s="37"/>
      <c r="H175" s="37"/>
      <c r="I175" s="37"/>
      <c r="J175" s="37"/>
      <c r="K175" s="37"/>
    </row>
    <row r="176" spans="1:15" hidden="1">
      <c r="A176" s="40" t="s">
        <v>45</v>
      </c>
      <c r="B176" s="41"/>
      <c r="C176" s="41"/>
      <c r="D176" s="41"/>
      <c r="E176" s="41" t="s">
        <v>112</v>
      </c>
      <c r="G176" s="41"/>
      <c r="H176" s="41"/>
      <c r="I176" s="41"/>
      <c r="J176" s="41"/>
      <c r="K176" s="41"/>
    </row>
    <row r="177" spans="1:24" hidden="1">
      <c r="A177" s="37"/>
      <c r="B177" s="37"/>
      <c r="C177" s="37"/>
      <c r="D177" s="37"/>
      <c r="E177" s="37"/>
      <c r="G177" s="37"/>
      <c r="H177" s="37"/>
      <c r="I177" s="37"/>
      <c r="J177" s="37"/>
      <c r="K177" s="37"/>
    </row>
    <row r="178" spans="1:24" hidden="1">
      <c r="F178" s="42">
        <v>6</v>
      </c>
      <c r="G178" s="42">
        <v>7</v>
      </c>
      <c r="H178" s="12"/>
      <c r="I178" s="42">
        <v>9</v>
      </c>
      <c r="J178" s="42">
        <v>10</v>
      </c>
      <c r="K178" s="12"/>
      <c r="L178" s="42">
        <v>12</v>
      </c>
      <c r="M178" s="42">
        <v>13</v>
      </c>
      <c r="N178" s="12"/>
      <c r="O178" s="12">
        <v>15</v>
      </c>
      <c r="P178" s="12">
        <v>16</v>
      </c>
      <c r="Q178" s="12">
        <v>17</v>
      </c>
      <c r="R178" s="12">
        <v>18</v>
      </c>
      <c r="S178" s="12">
        <v>19</v>
      </c>
      <c r="T178" s="12">
        <v>20</v>
      </c>
      <c r="U178" s="12">
        <v>21</v>
      </c>
      <c r="V178" s="12">
        <v>22</v>
      </c>
      <c r="W178" s="12">
        <v>23</v>
      </c>
      <c r="X178" s="12">
        <v>24</v>
      </c>
    </row>
    <row r="179" spans="1:24" hidden="1">
      <c r="F179" s="3" t="s">
        <v>118</v>
      </c>
      <c r="G179" s="3" t="s">
        <v>3</v>
      </c>
      <c r="I179" s="3" t="s">
        <v>119</v>
      </c>
      <c r="J179" s="3" t="s">
        <v>120</v>
      </c>
      <c r="L179" s="3" t="s">
        <v>121</v>
      </c>
      <c r="M179" s="3" t="s">
        <v>122</v>
      </c>
      <c r="O179" s="1" t="s">
        <v>123</v>
      </c>
      <c r="P179" s="1" t="s">
        <v>124</v>
      </c>
      <c r="Q179" s="1" t="s">
        <v>125</v>
      </c>
      <c r="R179" s="1" t="s">
        <v>126</v>
      </c>
      <c r="S179" s="1" t="s">
        <v>127</v>
      </c>
      <c r="T179" s="1" t="s">
        <v>128</v>
      </c>
      <c r="U179" s="1" t="s">
        <v>6</v>
      </c>
      <c r="V179" s="1" t="s">
        <v>10</v>
      </c>
      <c r="W179" s="1" t="s">
        <v>129</v>
      </c>
      <c r="X179" s="1" t="s">
        <v>130</v>
      </c>
    </row>
    <row r="180" spans="1:24" hidden="1">
      <c r="A180" s="34" t="s">
        <v>0</v>
      </c>
      <c r="F180" s="34" t="s">
        <v>0</v>
      </c>
      <c r="G180" s="34" t="s">
        <v>0</v>
      </c>
      <c r="H180" s="34"/>
      <c r="I180" s="34" t="s">
        <v>0</v>
      </c>
      <c r="J180" s="34" t="s">
        <v>0</v>
      </c>
      <c r="L180" s="34" t="s">
        <v>0</v>
      </c>
      <c r="M180" s="34" t="s">
        <v>0</v>
      </c>
      <c r="O180" s="34" t="s">
        <v>0</v>
      </c>
      <c r="P180" s="34" t="s">
        <v>0</v>
      </c>
      <c r="Q180" s="34" t="s">
        <v>0</v>
      </c>
      <c r="R180" s="34" t="s">
        <v>0</v>
      </c>
      <c r="S180" s="34" t="s">
        <v>0</v>
      </c>
      <c r="T180" s="34" t="s">
        <v>0</v>
      </c>
      <c r="U180" s="34" t="s">
        <v>0</v>
      </c>
      <c r="V180" s="34" t="s">
        <v>0</v>
      </c>
      <c r="W180" s="34" t="s">
        <v>0</v>
      </c>
      <c r="X180" s="34" t="s">
        <v>0</v>
      </c>
    </row>
    <row r="181" spans="1:24" hidden="1">
      <c r="A181" s="34" t="s">
        <v>115</v>
      </c>
      <c r="F181" s="43">
        <v>0.28999999999999998</v>
      </c>
      <c r="G181" s="43">
        <v>0.36</v>
      </c>
      <c r="H181" s="15"/>
      <c r="I181" s="43">
        <v>-0.21</v>
      </c>
      <c r="J181" s="43">
        <v>-0.17</v>
      </c>
      <c r="L181" s="43">
        <v>0.57999999999999996</v>
      </c>
      <c r="M181" s="43">
        <v>0.08</v>
      </c>
      <c r="N181" s="15"/>
      <c r="O181" s="15">
        <v>-0.01</v>
      </c>
      <c r="P181" s="43">
        <v>0.49</v>
      </c>
      <c r="Q181" s="43">
        <v>0.43</v>
      </c>
      <c r="R181" s="43">
        <v>-0.17</v>
      </c>
      <c r="S181" s="43">
        <v>0.34</v>
      </c>
      <c r="T181" s="43">
        <v>0.06</v>
      </c>
      <c r="U181" s="43">
        <v>0.42</v>
      </c>
      <c r="V181" s="43">
        <v>-0.13</v>
      </c>
      <c r="W181" s="43">
        <v>-0.21</v>
      </c>
      <c r="X181" s="43">
        <v>0.35</v>
      </c>
    </row>
    <row r="182" spans="1:24" hidden="1">
      <c r="A182" s="36" t="s">
        <v>57</v>
      </c>
      <c r="F182" s="43">
        <v>0.4</v>
      </c>
      <c r="G182" s="43">
        <v>0.31</v>
      </c>
      <c r="H182" s="15"/>
      <c r="I182" s="43">
        <v>-0.21</v>
      </c>
      <c r="J182" s="43">
        <v>-0.16</v>
      </c>
      <c r="L182" s="43">
        <v>0.54</v>
      </c>
      <c r="M182" s="43">
        <v>0.13</v>
      </c>
      <c r="N182" s="15"/>
      <c r="O182" s="15">
        <v>-0.01</v>
      </c>
      <c r="P182" s="43">
        <v>0.56000000000000005</v>
      </c>
      <c r="Q182" s="43">
        <v>0.41</v>
      </c>
      <c r="R182" s="43">
        <v>-0.14000000000000001</v>
      </c>
      <c r="S182" s="43">
        <v>0.28999999999999998</v>
      </c>
      <c r="T182" s="43">
        <v>0.04</v>
      </c>
      <c r="U182" s="43">
        <v>0.41</v>
      </c>
      <c r="V182" s="43">
        <v>-0.13</v>
      </c>
      <c r="W182" s="43">
        <v>-0.2</v>
      </c>
      <c r="X182" s="43">
        <v>0.4</v>
      </c>
    </row>
    <row r="183" spans="1:24" hidden="1">
      <c r="A183" s="36" t="s">
        <v>58</v>
      </c>
      <c r="F183" s="43">
        <v>0.37</v>
      </c>
      <c r="G183" s="43">
        <v>0.62</v>
      </c>
      <c r="H183" s="15"/>
      <c r="I183" s="43">
        <v>0.04</v>
      </c>
      <c r="J183" s="43">
        <v>0.15</v>
      </c>
      <c r="L183" s="43">
        <v>0.15</v>
      </c>
      <c r="M183" s="43">
        <v>0.04</v>
      </c>
      <c r="N183" s="15"/>
      <c r="O183" s="15">
        <v>0.01</v>
      </c>
      <c r="P183" s="43">
        <v>0.34</v>
      </c>
      <c r="Q183" s="43">
        <v>0.24</v>
      </c>
      <c r="R183" s="43">
        <v>-0.42</v>
      </c>
      <c r="S183" s="43">
        <v>0.25</v>
      </c>
      <c r="T183" s="43">
        <v>-0.06</v>
      </c>
      <c r="U183" s="43">
        <v>0.25</v>
      </c>
      <c r="V183" s="43">
        <v>0.17</v>
      </c>
      <c r="W183" s="43">
        <v>0.03</v>
      </c>
      <c r="X183" s="43">
        <v>0.28000000000000003</v>
      </c>
    </row>
    <row r="184" spans="1:24" hidden="1">
      <c r="A184" s="36" t="s">
        <v>189</v>
      </c>
      <c r="F184" s="43">
        <v>2059.7800000000002</v>
      </c>
      <c r="G184" s="43">
        <v>318.81</v>
      </c>
      <c r="H184" s="15"/>
      <c r="I184" s="43">
        <v>323.35000000000002</v>
      </c>
      <c r="J184" s="43">
        <v>327.64999999999998</v>
      </c>
      <c r="L184" s="43">
        <v>327.83</v>
      </c>
      <c r="M184" s="43">
        <v>438</v>
      </c>
      <c r="N184" s="15"/>
      <c r="O184" s="15">
        <v>426.68</v>
      </c>
      <c r="P184" s="43">
        <v>251.54</v>
      </c>
      <c r="Q184" s="43">
        <v>138.65</v>
      </c>
      <c r="R184" s="43">
        <v>523.66999999999996</v>
      </c>
      <c r="S184" s="43">
        <v>520.94000000000005</v>
      </c>
      <c r="T184" s="43">
        <v>263.56</v>
      </c>
      <c r="U184" s="43">
        <v>137.44999999999999</v>
      </c>
      <c r="V184" s="43">
        <v>359.71</v>
      </c>
      <c r="W184" s="43">
        <v>357.66</v>
      </c>
      <c r="X184" s="43">
        <v>308.3</v>
      </c>
    </row>
    <row r="185" spans="1:24" hidden="1">
      <c r="A185" s="36" t="s">
        <v>59</v>
      </c>
      <c r="F185" s="43">
        <v>-0.01</v>
      </c>
      <c r="G185" s="43">
        <v>-0.16</v>
      </c>
      <c r="H185" s="15"/>
      <c r="I185" s="43">
        <v>-0.23</v>
      </c>
      <c r="J185" s="43">
        <v>-0.27</v>
      </c>
      <c r="L185" s="43">
        <v>0.35</v>
      </c>
      <c r="M185" s="43">
        <v>0.04</v>
      </c>
      <c r="N185" s="15"/>
      <c r="O185" s="15">
        <v>-0.01</v>
      </c>
      <c r="P185" s="43">
        <v>0.12</v>
      </c>
      <c r="Q185" s="43">
        <v>0.15</v>
      </c>
      <c r="R185" s="43">
        <v>0.55000000000000004</v>
      </c>
      <c r="S185" s="43">
        <v>0.1</v>
      </c>
      <c r="T185" s="43">
        <v>0.14000000000000001</v>
      </c>
      <c r="U185" s="43">
        <v>0.14000000000000001</v>
      </c>
      <c r="V185" s="43">
        <v>-0.25</v>
      </c>
      <c r="W185" s="43">
        <v>-0.22</v>
      </c>
      <c r="X185" s="43">
        <v>0.06</v>
      </c>
    </row>
    <row r="186" spans="1:24" hidden="1">
      <c r="A186" s="36" t="s">
        <v>14</v>
      </c>
      <c r="F186" s="43">
        <v>0.78</v>
      </c>
      <c r="G186" s="43">
        <v>0.59</v>
      </c>
      <c r="H186" s="15"/>
      <c r="I186" s="43">
        <v>-5.73</v>
      </c>
      <c r="J186" s="43">
        <v>-1.1100000000000001</v>
      </c>
      <c r="L186" s="43">
        <v>3.94</v>
      </c>
      <c r="M186" s="43">
        <v>1.98</v>
      </c>
      <c r="N186" s="15"/>
      <c r="O186" s="15">
        <v>-2.12</v>
      </c>
      <c r="P186" s="43">
        <v>1.46</v>
      </c>
      <c r="Q186" s="43">
        <v>1.77</v>
      </c>
      <c r="R186" s="43">
        <v>0.41</v>
      </c>
      <c r="S186" s="43">
        <v>1.36</v>
      </c>
      <c r="T186" s="43">
        <v>-1.02</v>
      </c>
      <c r="U186" s="43">
        <v>1.71</v>
      </c>
      <c r="V186" s="43">
        <v>-0.79</v>
      </c>
      <c r="W186" s="43">
        <v>-7.41</v>
      </c>
      <c r="X186" s="43">
        <v>1.26</v>
      </c>
    </row>
    <row r="187" spans="1:24" hidden="1">
      <c r="A187" s="36" t="s">
        <v>15</v>
      </c>
      <c r="F187" s="43">
        <v>52.24</v>
      </c>
      <c r="G187" s="43">
        <v>78.540000000000006</v>
      </c>
      <c r="H187" s="15"/>
      <c r="I187" s="43">
        <v>31.21</v>
      </c>
      <c r="J187" s="43">
        <v>46.39</v>
      </c>
      <c r="L187" s="43">
        <v>47.1</v>
      </c>
      <c r="M187" s="43">
        <v>42.37</v>
      </c>
      <c r="N187" s="15"/>
      <c r="O187" s="15">
        <v>25.84</v>
      </c>
      <c r="P187" s="43">
        <v>42.51</v>
      </c>
      <c r="Q187" s="43">
        <v>33.119999999999997</v>
      </c>
      <c r="R187" s="43">
        <v>55.24</v>
      </c>
      <c r="S187" s="43">
        <v>26.01</v>
      </c>
      <c r="T187" s="43">
        <v>31.19</v>
      </c>
      <c r="U187" s="43">
        <v>34.81</v>
      </c>
      <c r="V187" s="43">
        <v>46.15</v>
      </c>
      <c r="W187" s="43">
        <v>32.130000000000003</v>
      </c>
      <c r="X187" s="43">
        <v>40.97</v>
      </c>
    </row>
    <row r="188" spans="1:24" hidden="1">
      <c r="A188" s="36" t="s">
        <v>60</v>
      </c>
      <c r="F188" s="43">
        <v>0.26</v>
      </c>
      <c r="G188" s="43">
        <v>-0.04</v>
      </c>
      <c r="H188" s="15"/>
      <c r="I188" s="43">
        <v>-0.06</v>
      </c>
      <c r="J188" s="43">
        <v>0.21</v>
      </c>
      <c r="L188" s="43">
        <v>0.37</v>
      </c>
      <c r="M188" s="43">
        <v>0.14000000000000001</v>
      </c>
      <c r="N188" s="15"/>
      <c r="O188" s="15">
        <v>0.15</v>
      </c>
      <c r="P188" s="43">
        <v>0</v>
      </c>
      <c r="Q188" s="43">
        <v>-0.19</v>
      </c>
      <c r="R188" s="43">
        <v>-0.39</v>
      </c>
      <c r="S188" s="43">
        <v>-0.05</v>
      </c>
      <c r="T188" s="43">
        <v>0.11</v>
      </c>
      <c r="U188" s="43">
        <v>-0.15</v>
      </c>
      <c r="V188" s="43">
        <v>0.19</v>
      </c>
      <c r="W188" s="43">
        <v>-7.0000000000000007E-2</v>
      </c>
      <c r="X188" s="43">
        <v>0.05</v>
      </c>
    </row>
    <row r="189" spans="1:24" hidden="1">
      <c r="A189" s="36" t="s">
        <v>16</v>
      </c>
      <c r="F189" s="43">
        <v>81.61</v>
      </c>
      <c r="G189" s="43">
        <v>56.26</v>
      </c>
      <c r="H189" s="15"/>
      <c r="I189" s="43">
        <v>189.13</v>
      </c>
      <c r="J189" s="43">
        <v>222.44</v>
      </c>
      <c r="L189" s="43">
        <v>163.71</v>
      </c>
      <c r="M189" s="43">
        <v>115.31</v>
      </c>
      <c r="N189" s="15"/>
      <c r="O189" s="15">
        <v>67.400000000000006</v>
      </c>
      <c r="P189" s="43">
        <v>400.22</v>
      </c>
      <c r="Q189" s="43">
        <v>98.94</v>
      </c>
      <c r="R189" s="43">
        <v>74.44</v>
      </c>
      <c r="S189" s="43">
        <v>56.61</v>
      </c>
      <c r="T189" s="43">
        <v>20.8</v>
      </c>
      <c r="U189" s="43">
        <v>97.2</v>
      </c>
      <c r="V189" s="43">
        <v>197.92</v>
      </c>
      <c r="W189" s="43">
        <v>185.16</v>
      </c>
      <c r="X189" s="43">
        <v>270.76</v>
      </c>
    </row>
    <row r="190" spans="1:24" hidden="1">
      <c r="A190" s="36" t="s">
        <v>61</v>
      </c>
      <c r="F190" s="43">
        <v>-0.51</v>
      </c>
      <c r="G190" s="43">
        <v>-0.18</v>
      </c>
      <c r="H190" s="15"/>
      <c r="I190" s="43">
        <v>1.18</v>
      </c>
      <c r="J190" s="43">
        <v>0.31</v>
      </c>
      <c r="L190" s="43">
        <v>0.42</v>
      </c>
      <c r="M190" s="43">
        <v>0.39</v>
      </c>
      <c r="N190" s="15"/>
      <c r="O190" s="15">
        <v>0.11</v>
      </c>
      <c r="P190" s="43">
        <v>0.21</v>
      </c>
      <c r="Q190" s="43">
        <v>7.0000000000000007E-2</v>
      </c>
      <c r="R190" s="43">
        <v>-0.39</v>
      </c>
      <c r="S190" s="43">
        <v>0.42</v>
      </c>
      <c r="T190" s="43">
        <v>0.13</v>
      </c>
      <c r="U190" s="43">
        <v>0.01</v>
      </c>
      <c r="V190" s="43">
        <v>0.28000000000000003</v>
      </c>
      <c r="W190" s="43">
        <v>1.1100000000000001</v>
      </c>
      <c r="X190" s="43">
        <v>0.3</v>
      </c>
    </row>
    <row r="191" spans="1:24" hidden="1">
      <c r="A191" s="36" t="s">
        <v>17</v>
      </c>
      <c r="F191" s="43">
        <v>1.56</v>
      </c>
      <c r="G191" s="43">
        <v>0.72</v>
      </c>
      <c r="H191" s="15"/>
      <c r="I191" s="43">
        <v>6.06</v>
      </c>
      <c r="J191" s="43">
        <v>4.79</v>
      </c>
      <c r="L191" s="43">
        <v>3.48</v>
      </c>
      <c r="M191" s="43">
        <v>2.72</v>
      </c>
      <c r="N191" s="15"/>
      <c r="O191" s="15">
        <v>2.61</v>
      </c>
      <c r="P191" s="43">
        <v>9.41</v>
      </c>
      <c r="Q191" s="43">
        <v>2.99</v>
      </c>
      <c r="R191" s="43">
        <v>1.35</v>
      </c>
      <c r="S191" s="43">
        <v>2.1800000000000002</v>
      </c>
      <c r="T191" s="43">
        <v>0.67</v>
      </c>
      <c r="U191" s="43">
        <v>2.79</v>
      </c>
      <c r="V191" s="43">
        <v>4.29</v>
      </c>
      <c r="W191" s="43">
        <v>5.76</v>
      </c>
      <c r="X191" s="43">
        <v>6.61</v>
      </c>
    </row>
    <row r="192" spans="1:24" hidden="1">
      <c r="A192" s="36" t="s">
        <v>18</v>
      </c>
      <c r="F192" s="43">
        <v>-2.67</v>
      </c>
      <c r="G192" s="43">
        <v>4.68</v>
      </c>
      <c r="H192" s="15"/>
      <c r="I192" s="43">
        <v>-3.79</v>
      </c>
      <c r="J192" s="43">
        <v>2.14</v>
      </c>
      <c r="L192" s="43">
        <v>1.25</v>
      </c>
      <c r="M192" s="43">
        <v>2.85</v>
      </c>
      <c r="N192" s="15"/>
      <c r="O192" s="15">
        <v>1.54</v>
      </c>
      <c r="P192" s="43">
        <v>-7.6</v>
      </c>
      <c r="Q192" s="43">
        <v>-0.3</v>
      </c>
      <c r="R192" s="43">
        <v>1.02</v>
      </c>
      <c r="S192" s="43">
        <v>7.38</v>
      </c>
      <c r="T192" s="43">
        <v>5.16</v>
      </c>
      <c r="U192" s="43">
        <v>0.02</v>
      </c>
      <c r="V192" s="43">
        <v>2.09</v>
      </c>
      <c r="W192" s="43">
        <v>-3.37</v>
      </c>
      <c r="X192" s="43">
        <v>5.75</v>
      </c>
    </row>
    <row r="193" spans="1:24" hidden="1">
      <c r="A193" s="36" t="s">
        <v>19</v>
      </c>
      <c r="F193" s="43">
        <v>46.94</v>
      </c>
      <c r="G193" s="43">
        <v>180.62</v>
      </c>
      <c r="H193" s="15"/>
      <c r="I193" s="43">
        <v>83.01</v>
      </c>
      <c r="J193" s="43">
        <v>109.24</v>
      </c>
      <c r="L193" s="43">
        <v>77.069999999999993</v>
      </c>
      <c r="M193" s="43">
        <v>61.74</v>
      </c>
      <c r="N193" s="15"/>
      <c r="O193" s="15">
        <v>72.45</v>
      </c>
      <c r="P193" s="43">
        <v>73.77</v>
      </c>
      <c r="Q193" s="43">
        <v>88.51</v>
      </c>
      <c r="R193" s="43">
        <v>72.290000000000006</v>
      </c>
      <c r="S193" s="43">
        <v>82.2</v>
      </c>
      <c r="T193" s="43">
        <v>92.89</v>
      </c>
      <c r="U193" s="43">
        <v>84.33</v>
      </c>
      <c r="V193" s="43">
        <v>109.48</v>
      </c>
      <c r="W193" s="43">
        <v>82.58</v>
      </c>
      <c r="X193" s="43">
        <v>70.31</v>
      </c>
    </row>
    <row r="194" spans="1:24" hidden="1">
      <c r="A194" s="36" t="s">
        <v>62</v>
      </c>
      <c r="F194" s="43">
        <v>-0.23</v>
      </c>
      <c r="G194" s="43">
        <v>-0.04</v>
      </c>
      <c r="H194" s="15"/>
      <c r="I194" s="43">
        <v>0.34</v>
      </c>
      <c r="J194" s="43">
        <v>0.06</v>
      </c>
      <c r="L194" s="43">
        <v>0.18</v>
      </c>
      <c r="M194" s="43">
        <v>0.14000000000000001</v>
      </c>
      <c r="N194" s="15"/>
      <c r="O194" s="15">
        <v>0.08</v>
      </c>
      <c r="P194" s="43">
        <v>-0.13</v>
      </c>
      <c r="Q194" s="43">
        <v>0.08</v>
      </c>
      <c r="R194" s="43">
        <v>-0.59</v>
      </c>
      <c r="S194" s="43">
        <v>7.0000000000000007E-2</v>
      </c>
      <c r="T194" s="43">
        <v>0.03</v>
      </c>
      <c r="U194" s="43">
        <v>0.05</v>
      </c>
      <c r="V194" s="43">
        <v>0.06</v>
      </c>
      <c r="W194" s="43">
        <v>0.28999999999999998</v>
      </c>
      <c r="X194" s="43">
        <v>-0.05</v>
      </c>
    </row>
    <row r="195" spans="1:24" hidden="1">
      <c r="A195" s="36" t="s">
        <v>52</v>
      </c>
      <c r="F195" s="43">
        <v>17.579999999999998</v>
      </c>
      <c r="G195" s="43">
        <v>202.91</v>
      </c>
      <c r="H195" s="15"/>
      <c r="I195" s="43">
        <v>-74.900000000000006</v>
      </c>
      <c r="J195" s="43">
        <v>-66.81</v>
      </c>
      <c r="L195" s="43">
        <v>-39.54</v>
      </c>
      <c r="M195" s="43">
        <v>-11.21</v>
      </c>
      <c r="N195" s="15"/>
      <c r="O195" s="15">
        <v>30.89</v>
      </c>
      <c r="P195" s="43">
        <v>-283.95</v>
      </c>
      <c r="Q195" s="43">
        <v>22.69</v>
      </c>
      <c r="R195" s="43">
        <v>53.09</v>
      </c>
      <c r="S195" s="43">
        <v>51.59</v>
      </c>
      <c r="T195" s="43">
        <v>103.28</v>
      </c>
      <c r="U195" s="43">
        <v>21.94</v>
      </c>
      <c r="V195" s="43">
        <v>-42.29</v>
      </c>
      <c r="W195" s="43">
        <v>-70.459999999999994</v>
      </c>
      <c r="X195" s="43">
        <v>-159.49</v>
      </c>
    </row>
    <row r="196" spans="1:24" hidden="1">
      <c r="A196" s="36" t="s">
        <v>63</v>
      </c>
      <c r="F196" s="43">
        <v>1.24</v>
      </c>
      <c r="G196" s="43">
        <v>0.01</v>
      </c>
      <c r="H196" s="15"/>
      <c r="I196" s="43">
        <v>-1.1499999999999999</v>
      </c>
      <c r="J196" s="43">
        <v>-3.06</v>
      </c>
      <c r="L196" s="43">
        <v>-2.69</v>
      </c>
      <c r="M196" s="43">
        <v>-0.65</v>
      </c>
      <c r="N196" s="15"/>
      <c r="O196" s="15">
        <v>0.08</v>
      </c>
      <c r="P196" s="43">
        <v>-0.47</v>
      </c>
      <c r="Q196" s="43">
        <v>-0.31</v>
      </c>
      <c r="R196" s="43">
        <v>-0.64</v>
      </c>
      <c r="S196" s="43">
        <v>-0.19</v>
      </c>
      <c r="T196" s="43">
        <v>0.03</v>
      </c>
      <c r="U196" s="43">
        <v>-0.16</v>
      </c>
      <c r="V196" s="43">
        <v>-18.79</v>
      </c>
      <c r="W196" s="43">
        <v>-1.1200000000000001</v>
      </c>
      <c r="X196" s="43">
        <v>-0.9</v>
      </c>
    </row>
    <row r="197" spans="1:24" hidden="1">
      <c r="A197" s="36" t="s">
        <v>20</v>
      </c>
      <c r="F197" s="43">
        <v>1.1299999999999999</v>
      </c>
      <c r="G197" s="43">
        <v>1.76</v>
      </c>
      <c r="H197" s="15"/>
      <c r="I197" s="43">
        <v>0.5</v>
      </c>
      <c r="J197" s="43">
        <v>0.86</v>
      </c>
      <c r="L197" s="43">
        <v>1.01</v>
      </c>
      <c r="M197" s="43">
        <v>0.72</v>
      </c>
      <c r="N197" s="15"/>
      <c r="O197" s="15">
        <v>0.57999999999999996</v>
      </c>
      <c r="P197" s="43">
        <v>0.86</v>
      </c>
      <c r="Q197" s="43">
        <v>1.82</v>
      </c>
      <c r="R197" s="43">
        <v>1.36</v>
      </c>
      <c r="S197" s="43">
        <v>1.05</v>
      </c>
      <c r="T197" s="43">
        <v>4.4400000000000004</v>
      </c>
      <c r="U197" s="43">
        <v>1.75</v>
      </c>
      <c r="V197" s="43">
        <v>0.91</v>
      </c>
      <c r="W197" s="43">
        <v>0.51</v>
      </c>
      <c r="X197" s="43">
        <v>0.81</v>
      </c>
    </row>
    <row r="198" spans="1:24" hidden="1">
      <c r="A198" s="36" t="s">
        <v>21</v>
      </c>
      <c r="F198" s="43">
        <v>0.67</v>
      </c>
      <c r="G198" s="43">
        <v>1.93</v>
      </c>
      <c r="H198" s="15"/>
      <c r="I198" s="43">
        <v>0.35</v>
      </c>
      <c r="J198" s="43">
        <v>0.92</v>
      </c>
      <c r="L198" s="43">
        <v>0.49</v>
      </c>
      <c r="M198" s="43">
        <v>0.28999999999999998</v>
      </c>
      <c r="N198" s="15"/>
      <c r="O198" s="15">
        <v>0.49</v>
      </c>
      <c r="P198" s="43">
        <v>0.62</v>
      </c>
      <c r="Q198" s="43">
        <v>2.4</v>
      </c>
      <c r="R198" s="43">
        <v>1.06</v>
      </c>
      <c r="S198" s="43">
        <v>0.73</v>
      </c>
      <c r="T198" s="43">
        <v>1.79</v>
      </c>
      <c r="U198" s="43">
        <v>2</v>
      </c>
      <c r="V198" s="43">
        <v>5.32</v>
      </c>
      <c r="W198" s="43">
        <v>0.28999999999999998</v>
      </c>
      <c r="X198" s="43">
        <v>0.57999999999999996</v>
      </c>
    </row>
    <row r="199" spans="1:24" hidden="1">
      <c r="A199" s="36" t="s">
        <v>64</v>
      </c>
      <c r="F199" s="43">
        <v>0.03</v>
      </c>
      <c r="G199" s="43">
        <v>0.28000000000000003</v>
      </c>
      <c r="H199" s="15"/>
      <c r="I199" s="43">
        <v>-0.3</v>
      </c>
      <c r="J199" s="43">
        <v>-0.06</v>
      </c>
      <c r="L199" s="43">
        <v>0</v>
      </c>
      <c r="M199" s="43">
        <v>-0.1</v>
      </c>
      <c r="N199" s="15"/>
      <c r="O199" s="15">
        <v>-0.17</v>
      </c>
      <c r="P199" s="43">
        <v>-0.04</v>
      </c>
      <c r="Q199" s="43">
        <v>0.16</v>
      </c>
      <c r="R199" s="43">
        <v>0.08</v>
      </c>
      <c r="S199" s="43">
        <v>0.01</v>
      </c>
      <c r="T199" s="43">
        <v>0.52</v>
      </c>
      <c r="U199" s="43">
        <v>0.15</v>
      </c>
      <c r="V199" s="43">
        <v>-0.04</v>
      </c>
      <c r="W199" s="43">
        <v>-0.28000000000000003</v>
      </c>
      <c r="X199" s="43">
        <v>-0.06</v>
      </c>
    </row>
    <row r="200" spans="1:24" hidden="1">
      <c r="A200" s="36" t="s">
        <v>22</v>
      </c>
      <c r="F200" s="43">
        <v>-0.63</v>
      </c>
      <c r="G200" s="43">
        <v>1.23</v>
      </c>
      <c r="H200" s="15"/>
      <c r="I200" s="43">
        <v>22.5</v>
      </c>
      <c r="J200" s="43">
        <v>6.53</v>
      </c>
      <c r="L200" s="43">
        <v>-1050.9000000000001</v>
      </c>
      <c r="M200" s="43">
        <v>-75.58</v>
      </c>
      <c r="N200" s="15"/>
      <c r="O200" s="15">
        <v>99.52</v>
      </c>
      <c r="P200" s="43">
        <v>-0.51</v>
      </c>
      <c r="Q200" s="43">
        <v>2.58</v>
      </c>
      <c r="R200" s="43">
        <v>17.32</v>
      </c>
      <c r="S200" s="43">
        <v>0.22</v>
      </c>
      <c r="T200" s="43">
        <v>5.96</v>
      </c>
      <c r="U200" s="43">
        <v>2.38</v>
      </c>
      <c r="V200" s="43">
        <v>8.24</v>
      </c>
      <c r="W200" s="43">
        <v>20.34</v>
      </c>
      <c r="X200" s="43">
        <v>-2.14</v>
      </c>
    </row>
    <row r="201" spans="1:24" hidden="1">
      <c r="A201" s="36" t="s">
        <v>23</v>
      </c>
      <c r="F201" s="43">
        <v>4.43</v>
      </c>
      <c r="G201" s="43">
        <v>4.07</v>
      </c>
      <c r="H201" s="15"/>
      <c r="I201" s="43">
        <v>4.22</v>
      </c>
      <c r="J201" s="43">
        <v>4.68</v>
      </c>
      <c r="L201" s="43">
        <v>3.63</v>
      </c>
      <c r="M201" s="43">
        <v>4.5599999999999996</v>
      </c>
      <c r="N201" s="15"/>
      <c r="O201" s="15">
        <v>5.58</v>
      </c>
      <c r="P201" s="43">
        <v>2.5099999999999998</v>
      </c>
      <c r="Q201" s="43">
        <v>6.77</v>
      </c>
      <c r="R201" s="43">
        <v>6.23</v>
      </c>
      <c r="S201" s="43">
        <v>4.1900000000000004</v>
      </c>
      <c r="T201" s="43">
        <v>4.12</v>
      </c>
      <c r="U201" s="43">
        <v>6.47</v>
      </c>
      <c r="V201" s="43">
        <v>4.5999999999999996</v>
      </c>
      <c r="W201" s="43">
        <v>4.2300000000000004</v>
      </c>
      <c r="X201" s="43">
        <v>2.85</v>
      </c>
    </row>
    <row r="202" spans="1:24" hidden="1">
      <c r="A202" s="36" t="s">
        <v>24</v>
      </c>
      <c r="F202" s="43">
        <v>-0.84</v>
      </c>
      <c r="G202" s="43">
        <v>0.74</v>
      </c>
      <c r="H202" s="15"/>
      <c r="I202" s="43">
        <v>0.91</v>
      </c>
      <c r="J202" s="43">
        <v>0.37</v>
      </c>
      <c r="L202" s="43">
        <v>0.64</v>
      </c>
      <c r="M202" s="43">
        <v>-0.7</v>
      </c>
      <c r="N202" s="15"/>
      <c r="O202" s="15">
        <v>-0.76</v>
      </c>
      <c r="P202" s="43">
        <v>0.74</v>
      </c>
      <c r="Q202" s="43">
        <v>1.1499999999999999</v>
      </c>
      <c r="R202" s="43">
        <v>0.83</v>
      </c>
      <c r="S202" s="43">
        <v>0.68</v>
      </c>
      <c r="T202" s="43">
        <v>0.96</v>
      </c>
      <c r="U202" s="43">
        <v>2.09</v>
      </c>
      <c r="V202" s="43">
        <v>0.32</v>
      </c>
      <c r="W202" s="43">
        <v>1.1200000000000001</v>
      </c>
      <c r="X202" s="43">
        <v>0.68</v>
      </c>
    </row>
    <row r="203" spans="1:24" hidden="1">
      <c r="A203" s="36" t="s">
        <v>65</v>
      </c>
      <c r="F203" s="43">
        <v>3.47</v>
      </c>
      <c r="G203" s="43">
        <v>0.56000000000000005</v>
      </c>
      <c r="H203" s="15"/>
      <c r="I203" s="43">
        <v>0.4</v>
      </c>
      <c r="J203" s="43">
        <v>0.72</v>
      </c>
      <c r="L203" s="43">
        <v>0.75</v>
      </c>
      <c r="M203" s="43">
        <v>0.77</v>
      </c>
      <c r="N203" s="15"/>
      <c r="O203" s="15">
        <v>0.62</v>
      </c>
      <c r="P203" s="43">
        <v>0.86</v>
      </c>
      <c r="Q203" s="43">
        <v>1.1499999999999999</v>
      </c>
      <c r="R203" s="43">
        <v>1.29</v>
      </c>
      <c r="S203" s="43">
        <v>0.98</v>
      </c>
      <c r="T203" s="43">
        <v>0.54</v>
      </c>
      <c r="U203" s="43">
        <v>1.22</v>
      </c>
      <c r="V203" s="43">
        <v>0.73</v>
      </c>
      <c r="W203" s="43">
        <v>0.41</v>
      </c>
      <c r="X203" s="43">
        <v>0.81</v>
      </c>
    </row>
    <row r="204" spans="1:24" hidden="1">
      <c r="A204" s="36" t="s">
        <v>25</v>
      </c>
      <c r="F204" s="43">
        <v>1.4</v>
      </c>
      <c r="G204" s="43">
        <v>0.33</v>
      </c>
      <c r="H204" s="15"/>
      <c r="I204" s="43">
        <v>-4.93</v>
      </c>
      <c r="J204" s="43">
        <v>-4.42</v>
      </c>
      <c r="L204" s="43">
        <v>0.32</v>
      </c>
      <c r="M204" s="43">
        <v>0.25</v>
      </c>
      <c r="N204" s="15"/>
      <c r="O204" s="15">
        <v>-0.09</v>
      </c>
      <c r="P204" s="43">
        <v>0.56999999999999995</v>
      </c>
      <c r="Q204" s="43">
        <v>2.17</v>
      </c>
      <c r="R204" s="43">
        <v>0.3</v>
      </c>
      <c r="S204" s="43">
        <v>0.69</v>
      </c>
      <c r="T204" s="43">
        <v>1.96</v>
      </c>
      <c r="U204" s="43">
        <v>2.08</v>
      </c>
      <c r="V204" s="43">
        <v>-2.52</v>
      </c>
      <c r="W204" s="43">
        <v>5</v>
      </c>
      <c r="X204" s="43">
        <v>0.49</v>
      </c>
    </row>
    <row r="205" spans="1:24" hidden="1">
      <c r="A205" s="36" t="s">
        <v>26</v>
      </c>
      <c r="F205" s="43">
        <v>-0.01</v>
      </c>
      <c r="G205" s="43">
        <v>0</v>
      </c>
      <c r="H205" s="15"/>
      <c r="I205" s="43">
        <v>0.38</v>
      </c>
      <c r="J205" s="43">
        <v>-0.06</v>
      </c>
      <c r="L205" s="43">
        <v>12.99</v>
      </c>
      <c r="M205" s="43">
        <v>-0.05</v>
      </c>
      <c r="N205" s="15"/>
      <c r="O205" s="15">
        <v>0.02</v>
      </c>
      <c r="P205" s="43">
        <v>0.03</v>
      </c>
      <c r="Q205" s="43">
        <v>-23.7</v>
      </c>
      <c r="R205" s="43">
        <v>0.01</v>
      </c>
      <c r="S205" s="43">
        <v>0</v>
      </c>
      <c r="T205" s="43">
        <v>0</v>
      </c>
      <c r="U205" s="43">
        <v>-4.93</v>
      </c>
      <c r="V205" s="43">
        <v>-7.0000000000000007E-2</v>
      </c>
      <c r="W205" s="43">
        <v>0.39</v>
      </c>
      <c r="X205" s="43">
        <v>-0.06</v>
      </c>
    </row>
    <row r="206" spans="1:24" hidden="1">
      <c r="A206" s="36" t="s">
        <v>27</v>
      </c>
      <c r="F206" s="43">
        <v>1.1399999999999999</v>
      </c>
      <c r="G206" s="43">
        <v>1.33</v>
      </c>
      <c r="H206" s="15"/>
      <c r="I206" s="43">
        <v>1.33</v>
      </c>
      <c r="J206" s="43">
        <v>1.35</v>
      </c>
      <c r="L206" s="43">
        <v>1.27</v>
      </c>
      <c r="M206" s="43">
        <v>1.18</v>
      </c>
      <c r="N206" s="15"/>
      <c r="O206" s="15">
        <v>1.08</v>
      </c>
      <c r="P206" s="43">
        <v>1.26</v>
      </c>
      <c r="Q206" s="43">
        <v>1.72</v>
      </c>
      <c r="R206" s="43">
        <v>0.5</v>
      </c>
      <c r="S206" s="43">
        <v>1.24</v>
      </c>
      <c r="T206" s="43">
        <v>0.83</v>
      </c>
      <c r="U206" s="43">
        <v>1.56</v>
      </c>
      <c r="V206" s="43">
        <v>1.34</v>
      </c>
      <c r="W206" s="43">
        <v>1.43</v>
      </c>
      <c r="X206" s="43">
        <v>1.22</v>
      </c>
    </row>
    <row r="207" spans="1:24" hidden="1">
      <c r="A207" s="36" t="s">
        <v>66</v>
      </c>
      <c r="F207" s="43">
        <v>9.8800000000000008</v>
      </c>
      <c r="G207" s="43">
        <v>1.72</v>
      </c>
      <c r="H207" s="15"/>
      <c r="I207" s="43">
        <v>2.36</v>
      </c>
      <c r="J207" s="43">
        <v>2.42</v>
      </c>
      <c r="L207" s="43">
        <v>2.02</v>
      </c>
      <c r="M207" s="43">
        <v>5.3</v>
      </c>
      <c r="N207" s="15"/>
      <c r="O207" s="15">
        <v>11.82</v>
      </c>
      <c r="P207" s="43">
        <v>5.28</v>
      </c>
      <c r="Q207" s="43">
        <v>1.44</v>
      </c>
      <c r="R207" s="43">
        <v>1.89</v>
      </c>
      <c r="S207" s="43">
        <v>4.66</v>
      </c>
      <c r="T207" s="43">
        <v>1.29</v>
      </c>
      <c r="U207" s="43">
        <v>1.48</v>
      </c>
      <c r="V207" s="43">
        <v>2.42</v>
      </c>
      <c r="W207" s="43">
        <v>2.35</v>
      </c>
      <c r="X207" s="43">
        <v>5.66</v>
      </c>
    </row>
    <row r="208" spans="1:24" hidden="1">
      <c r="A208" s="36" t="s">
        <v>28</v>
      </c>
      <c r="F208" s="43">
        <v>1.48</v>
      </c>
      <c r="G208" s="43">
        <v>2.99</v>
      </c>
      <c r="H208" s="15"/>
      <c r="I208" s="43">
        <v>0.38</v>
      </c>
      <c r="J208" s="43">
        <v>-0.32</v>
      </c>
      <c r="L208" s="43">
        <v>0.67</v>
      </c>
      <c r="M208" s="43">
        <v>-2.19</v>
      </c>
      <c r="N208" s="15"/>
      <c r="O208" s="15">
        <v>0.63</v>
      </c>
      <c r="P208" s="43">
        <v>11.94</v>
      </c>
      <c r="Q208" s="43">
        <v>0.54</v>
      </c>
      <c r="R208" s="43">
        <v>1.1100000000000001</v>
      </c>
      <c r="S208" s="43">
        <v>1.51</v>
      </c>
      <c r="T208" s="43">
        <v>0.76</v>
      </c>
      <c r="U208" s="43">
        <v>0.55000000000000004</v>
      </c>
      <c r="V208" s="43">
        <v>1.1100000000000001</v>
      </c>
      <c r="W208" s="43">
        <v>0.91</v>
      </c>
      <c r="X208" s="43">
        <v>-1.68</v>
      </c>
    </row>
    <row r="209" spans="1:24" hidden="1">
      <c r="A209" s="36" t="s">
        <v>29</v>
      </c>
      <c r="F209" s="43">
        <v>8.8800000000000008</v>
      </c>
      <c r="G209" s="43">
        <v>0.72</v>
      </c>
      <c r="H209" s="15"/>
      <c r="I209" s="43">
        <v>1.36</v>
      </c>
      <c r="J209" s="43">
        <v>1.42</v>
      </c>
      <c r="L209" s="43">
        <v>1.02</v>
      </c>
      <c r="M209" s="43">
        <v>4.3</v>
      </c>
      <c r="N209" s="15"/>
      <c r="O209" s="15">
        <v>10.82</v>
      </c>
      <c r="P209" s="43">
        <v>4.28</v>
      </c>
      <c r="Q209" s="43">
        <v>0.44</v>
      </c>
      <c r="R209" s="43">
        <v>0.89</v>
      </c>
      <c r="S209" s="43">
        <v>3.66</v>
      </c>
      <c r="T209" s="43">
        <v>0.28999999999999998</v>
      </c>
      <c r="U209" s="43">
        <v>0.48</v>
      </c>
      <c r="V209" s="43">
        <v>1.42</v>
      </c>
      <c r="W209" s="43">
        <v>1.35</v>
      </c>
      <c r="X209" s="43">
        <v>4.66</v>
      </c>
    </row>
    <row r="210" spans="1:24" hidden="1">
      <c r="A210" s="36" t="s">
        <v>30</v>
      </c>
      <c r="F210" s="43">
        <v>1.69</v>
      </c>
      <c r="G210" s="43">
        <v>6.74</v>
      </c>
      <c r="H210" s="15"/>
      <c r="I210" s="43">
        <v>-0.02</v>
      </c>
      <c r="J210" s="43">
        <v>-1.55</v>
      </c>
      <c r="L210" s="43">
        <v>0.4</v>
      </c>
      <c r="M210" s="43">
        <v>-3</v>
      </c>
      <c r="N210" s="15"/>
      <c r="O210" s="15">
        <v>0.57999999999999996</v>
      </c>
      <c r="P210" s="43">
        <v>20.46</v>
      </c>
      <c r="Q210" s="43">
        <v>-0.06</v>
      </c>
      <c r="R210" s="43">
        <v>1.18</v>
      </c>
      <c r="S210" s="43">
        <v>1.64</v>
      </c>
      <c r="T210" s="43">
        <v>-0.09</v>
      </c>
      <c r="U210" s="43">
        <v>0</v>
      </c>
      <c r="V210" s="43">
        <v>1.22</v>
      </c>
      <c r="W210" s="43">
        <v>0.85</v>
      </c>
      <c r="X210" s="43">
        <v>-3.18</v>
      </c>
    </row>
    <row r="211" spans="1:24" hidden="1">
      <c r="A211" s="36" t="s">
        <v>31</v>
      </c>
      <c r="F211" s="43">
        <v>0.06</v>
      </c>
      <c r="G211" s="43">
        <v>-0.32</v>
      </c>
      <c r="H211" s="15"/>
      <c r="I211" s="43">
        <v>1.66</v>
      </c>
      <c r="J211" s="43">
        <v>0.65</v>
      </c>
      <c r="L211" s="43">
        <v>0.53</v>
      </c>
      <c r="M211" s="43">
        <v>1.69</v>
      </c>
      <c r="N211" s="15"/>
      <c r="O211" s="15">
        <v>3.14</v>
      </c>
      <c r="P211" s="43">
        <v>0.72</v>
      </c>
      <c r="Q211" s="43">
        <v>-0.25</v>
      </c>
      <c r="R211" s="43">
        <v>0.28999999999999998</v>
      </c>
      <c r="S211" s="43">
        <v>1.04</v>
      </c>
      <c r="T211" s="43">
        <v>-0.7</v>
      </c>
      <c r="U211" s="43">
        <v>-0.22</v>
      </c>
      <c r="V211" s="43">
        <v>0.63</v>
      </c>
      <c r="W211" s="43">
        <v>1.61</v>
      </c>
      <c r="X211" s="43">
        <v>0.96</v>
      </c>
    </row>
    <row r="212" spans="1:24" hidden="1">
      <c r="A212" s="36" t="s">
        <v>32</v>
      </c>
      <c r="F212" s="43">
        <v>0.28000000000000003</v>
      </c>
      <c r="G212" s="43">
        <v>0.45</v>
      </c>
      <c r="H212" s="15"/>
      <c r="I212" s="43">
        <v>0.4</v>
      </c>
      <c r="J212" s="43">
        <v>0.5</v>
      </c>
      <c r="L212" s="43">
        <v>0.48</v>
      </c>
      <c r="M212" s="43">
        <v>0.32</v>
      </c>
      <c r="N212" s="15"/>
      <c r="O212" s="15">
        <v>0.33</v>
      </c>
      <c r="P212" s="43">
        <v>0.55000000000000004</v>
      </c>
      <c r="Q212" s="43">
        <v>0.23</v>
      </c>
      <c r="R212" s="43">
        <v>0.27</v>
      </c>
      <c r="S212" s="43">
        <v>0.45</v>
      </c>
      <c r="T212" s="43">
        <v>0.38</v>
      </c>
      <c r="U212" s="43">
        <v>0.23</v>
      </c>
      <c r="V212" s="43">
        <v>0.49</v>
      </c>
      <c r="W212" s="43">
        <v>0.4</v>
      </c>
      <c r="X212" s="43">
        <v>0.5</v>
      </c>
    </row>
    <row r="213" spans="1:24" hidden="1">
      <c r="A213" s="36" t="s">
        <v>33</v>
      </c>
      <c r="F213" s="43">
        <v>-0.78</v>
      </c>
      <c r="G213" s="43">
        <v>1.0900000000000001</v>
      </c>
      <c r="H213" s="15"/>
      <c r="I213" s="43">
        <v>0.77</v>
      </c>
      <c r="J213" s="43">
        <v>1.81</v>
      </c>
      <c r="L213" s="43">
        <v>1.84</v>
      </c>
      <c r="M213" s="43">
        <v>-1.4</v>
      </c>
      <c r="N213" s="15"/>
      <c r="O213" s="15">
        <v>0.24</v>
      </c>
      <c r="P213" s="43">
        <v>1.03</v>
      </c>
      <c r="Q213" s="43">
        <v>1.17</v>
      </c>
      <c r="R213" s="43">
        <v>3.53</v>
      </c>
      <c r="S213" s="43">
        <v>1.66</v>
      </c>
      <c r="T213" s="43">
        <v>0.97</v>
      </c>
      <c r="U213" s="43">
        <v>0.78</v>
      </c>
      <c r="V213" s="43">
        <v>2.04</v>
      </c>
      <c r="W213" s="43">
        <v>0.76</v>
      </c>
      <c r="X213" s="43">
        <v>1.01</v>
      </c>
    </row>
    <row r="214" spans="1:24" hidden="1">
      <c r="A214" s="36" t="s">
        <v>34</v>
      </c>
      <c r="F214" s="43">
        <v>0.02</v>
      </c>
      <c r="G214" s="43">
        <v>0.13</v>
      </c>
      <c r="H214" s="15"/>
      <c r="I214" s="43">
        <v>0.15</v>
      </c>
      <c r="J214" s="43">
        <v>0.17</v>
      </c>
      <c r="L214" s="43">
        <v>0.16</v>
      </c>
      <c r="M214" s="43">
        <v>0.1</v>
      </c>
      <c r="N214" s="15"/>
      <c r="O214" s="15">
        <v>0.12</v>
      </c>
      <c r="P214" s="43">
        <v>0.15</v>
      </c>
      <c r="Q214" s="43">
        <v>0.08</v>
      </c>
      <c r="R214" s="43">
        <v>0.08</v>
      </c>
      <c r="S214" s="43">
        <v>0.2</v>
      </c>
      <c r="T214" s="43">
        <v>0.13</v>
      </c>
      <c r="U214" s="43">
        <v>0.08</v>
      </c>
      <c r="V214" s="43">
        <v>0.17</v>
      </c>
      <c r="W214" s="43">
        <v>0.15</v>
      </c>
      <c r="X214" s="43">
        <v>0.14000000000000001</v>
      </c>
    </row>
    <row r="215" spans="1:24" hidden="1">
      <c r="A215" s="36" t="s">
        <v>35</v>
      </c>
      <c r="F215" s="43">
        <v>-2.0499999999999998</v>
      </c>
      <c r="G215" s="43">
        <v>1.79</v>
      </c>
      <c r="H215" s="15"/>
      <c r="I215" s="43">
        <v>1.73</v>
      </c>
      <c r="J215" s="43">
        <v>1.1200000000000001</v>
      </c>
      <c r="L215" s="43">
        <v>0.87</v>
      </c>
      <c r="M215" s="43">
        <v>-4.2</v>
      </c>
      <c r="N215" s="15"/>
      <c r="O215" s="15">
        <v>0.25</v>
      </c>
      <c r="P215" s="43">
        <v>0.37</v>
      </c>
      <c r="Q215" s="43">
        <v>1.76</v>
      </c>
      <c r="R215" s="43">
        <v>28.24</v>
      </c>
      <c r="S215" s="43">
        <v>2</v>
      </c>
      <c r="T215" s="43">
        <v>3.66</v>
      </c>
      <c r="U215" s="43">
        <v>1.27</v>
      </c>
      <c r="V215" s="43">
        <v>0.96</v>
      </c>
      <c r="W215" s="43">
        <v>1.78</v>
      </c>
      <c r="X215" s="43">
        <v>0.26</v>
      </c>
    </row>
    <row r="216" spans="1:24" hidden="1">
      <c r="A216" s="36" t="s">
        <v>36</v>
      </c>
      <c r="F216" s="43">
        <v>0.01</v>
      </c>
      <c r="G216" s="43">
        <v>0.11</v>
      </c>
      <c r="H216" s="15"/>
      <c r="I216" s="43">
        <v>0.15</v>
      </c>
      <c r="J216" s="43">
        <v>0.14000000000000001</v>
      </c>
      <c r="L216" s="43">
        <v>0.12</v>
      </c>
      <c r="M216" s="43">
        <v>7.0000000000000007E-2</v>
      </c>
      <c r="N216" s="15"/>
      <c r="O216" s="15">
        <v>0.03</v>
      </c>
      <c r="P216" s="43">
        <v>0.11</v>
      </c>
      <c r="Q216" s="43">
        <v>0.06</v>
      </c>
      <c r="R216" s="43">
        <v>0.06</v>
      </c>
      <c r="S216" s="43">
        <v>0.14000000000000001</v>
      </c>
      <c r="T216" s="43">
        <v>0.12</v>
      </c>
      <c r="U216" s="43">
        <v>0.05</v>
      </c>
      <c r="V216" s="43">
        <v>0.14000000000000001</v>
      </c>
      <c r="W216" s="43">
        <v>0.15</v>
      </c>
      <c r="X216" s="43">
        <v>0.1</v>
      </c>
    </row>
    <row r="217" spans="1:24" hidden="1">
      <c r="A217" s="36" t="s">
        <v>37</v>
      </c>
      <c r="F217" s="43">
        <v>-2.59</v>
      </c>
      <c r="G217" s="43">
        <v>1.87</v>
      </c>
      <c r="H217" s="15"/>
      <c r="I217" s="43">
        <v>-1.1100000000000001</v>
      </c>
      <c r="J217" s="43">
        <v>0.65</v>
      </c>
      <c r="L217" s="43">
        <v>0.28000000000000003</v>
      </c>
      <c r="M217" s="43">
        <v>-2.73</v>
      </c>
      <c r="N217" s="15"/>
      <c r="O217" s="15">
        <v>-0.76</v>
      </c>
      <c r="P217" s="43">
        <v>0.31</v>
      </c>
      <c r="Q217" s="43">
        <v>2.44</v>
      </c>
      <c r="R217" s="43">
        <v>53.55</v>
      </c>
      <c r="S217" s="43">
        <v>2.31</v>
      </c>
      <c r="T217" s="43">
        <v>2.86</v>
      </c>
      <c r="U217" s="43">
        <v>1.63</v>
      </c>
      <c r="V217" s="43">
        <v>0.38</v>
      </c>
      <c r="W217" s="43">
        <v>-1.04</v>
      </c>
      <c r="X217" s="43">
        <v>0.24</v>
      </c>
    </row>
    <row r="218" spans="1:24" hidden="1">
      <c r="A218" s="36" t="s">
        <v>67</v>
      </c>
      <c r="F218" s="43">
        <v>0.27</v>
      </c>
      <c r="G218" s="43">
        <v>0.11</v>
      </c>
      <c r="H218" s="15"/>
      <c r="I218" s="43">
        <v>0.14000000000000001</v>
      </c>
      <c r="J218" s="43">
        <v>0.24</v>
      </c>
      <c r="L218" s="43">
        <v>0.19</v>
      </c>
      <c r="M218" s="43">
        <v>0.28999999999999998</v>
      </c>
      <c r="N218" s="15"/>
      <c r="O218" s="15">
        <v>0.19</v>
      </c>
      <c r="P218" s="43">
        <v>0.49</v>
      </c>
      <c r="Q218" s="43">
        <v>0.09</v>
      </c>
      <c r="R218" s="43">
        <v>0.14000000000000001</v>
      </c>
      <c r="S218" s="43">
        <v>0.66</v>
      </c>
      <c r="T218" s="43">
        <v>0.09</v>
      </c>
      <c r="U218" s="43">
        <v>0.09</v>
      </c>
      <c r="V218" s="43">
        <v>0.24</v>
      </c>
      <c r="W218" s="43">
        <v>0.14000000000000001</v>
      </c>
      <c r="X218" s="43">
        <v>0.44</v>
      </c>
    </row>
    <row r="219" spans="1:24" hidden="1">
      <c r="A219" s="36" t="s">
        <v>68</v>
      </c>
      <c r="F219" s="43">
        <v>0.45</v>
      </c>
      <c r="G219" s="43">
        <v>0.12</v>
      </c>
      <c r="H219" s="15"/>
      <c r="I219" s="43">
        <v>0.12</v>
      </c>
      <c r="J219" s="43">
        <v>0.17</v>
      </c>
      <c r="L219" s="43">
        <v>0.2</v>
      </c>
      <c r="M219" s="43">
        <v>2.65</v>
      </c>
      <c r="N219" s="15"/>
      <c r="O219" s="15">
        <v>0.51</v>
      </c>
      <c r="P219" s="43">
        <v>0.43</v>
      </c>
      <c r="Q219" s="43">
        <v>0.1</v>
      </c>
      <c r="R219" s="43">
        <v>-0.12</v>
      </c>
      <c r="S219" s="43">
        <v>0.67</v>
      </c>
      <c r="T219" s="43">
        <v>0.09</v>
      </c>
      <c r="U219" s="43">
        <v>0.11</v>
      </c>
      <c r="V219" s="43">
        <v>0.17</v>
      </c>
      <c r="W219" s="43">
        <v>0.12</v>
      </c>
      <c r="X219" s="43">
        <v>0.43</v>
      </c>
    </row>
    <row r="220" spans="1:24" hidden="1">
      <c r="A220" s="36" t="s">
        <v>38</v>
      </c>
      <c r="F220" s="43">
        <v>-4.3899999999999997</v>
      </c>
      <c r="G220" s="43">
        <v>36.46</v>
      </c>
      <c r="H220" s="15"/>
      <c r="I220" s="43">
        <v>1.77</v>
      </c>
      <c r="J220" s="43">
        <v>-1.59</v>
      </c>
      <c r="L220" s="43">
        <v>0.34</v>
      </c>
      <c r="M220" s="43">
        <v>0.67</v>
      </c>
      <c r="N220" s="15"/>
      <c r="O220" s="15">
        <v>-0.19</v>
      </c>
      <c r="P220" s="43">
        <v>0.9</v>
      </c>
      <c r="Q220" s="43">
        <v>2.48</v>
      </c>
      <c r="R220" s="43">
        <v>2.37</v>
      </c>
      <c r="S220" s="43">
        <v>2.13</v>
      </c>
      <c r="T220" s="43">
        <v>1.56</v>
      </c>
      <c r="U220" s="43">
        <v>1.64</v>
      </c>
      <c r="V220" s="43">
        <v>-0.3</v>
      </c>
      <c r="W220" s="43">
        <v>0.59</v>
      </c>
      <c r="X220" s="43">
        <v>-1.1299999999999999</v>
      </c>
    </row>
    <row r="221" spans="1:24" hidden="1">
      <c r="A221" s="36" t="s">
        <v>99</v>
      </c>
      <c r="F221" s="43">
        <v>27.29</v>
      </c>
      <c r="G221" s="43">
        <v>2.12</v>
      </c>
      <c r="H221" s="15"/>
      <c r="I221" s="43">
        <v>1.23</v>
      </c>
      <c r="J221" s="43">
        <v>1.65</v>
      </c>
      <c r="L221" s="43">
        <v>7.38</v>
      </c>
      <c r="M221" s="43">
        <v>0.66</v>
      </c>
      <c r="N221" s="15"/>
      <c r="O221" s="15">
        <v>0.76</v>
      </c>
      <c r="P221" s="43">
        <v>1.62</v>
      </c>
      <c r="Q221" s="43">
        <v>2.48</v>
      </c>
      <c r="R221" s="43">
        <v>0.85</v>
      </c>
      <c r="S221" s="43">
        <v>3.36</v>
      </c>
      <c r="T221" s="43">
        <v>0.91</v>
      </c>
      <c r="U221" s="43">
        <v>2.52</v>
      </c>
      <c r="V221" s="43">
        <v>1.77</v>
      </c>
      <c r="W221" s="43">
        <v>1.25</v>
      </c>
      <c r="X221" s="43">
        <v>1.4</v>
      </c>
    </row>
    <row r="222" spans="1:24" hidden="1">
      <c r="A222" s="36" t="s">
        <v>39</v>
      </c>
      <c r="F222" s="43">
        <v>1.0900000000000001</v>
      </c>
      <c r="G222" s="43">
        <v>40.5</v>
      </c>
      <c r="H222" s="15"/>
      <c r="I222" s="43">
        <v>21.4</v>
      </c>
      <c r="J222" s="43">
        <v>26.33</v>
      </c>
      <c r="L222" s="43">
        <v>28.86</v>
      </c>
      <c r="M222" s="43">
        <v>24.76</v>
      </c>
      <c r="N222" s="15"/>
      <c r="O222" s="15">
        <v>70.77</v>
      </c>
      <c r="P222" s="43">
        <v>27.01</v>
      </c>
      <c r="Q222" s="43">
        <v>23.93</v>
      </c>
      <c r="R222" s="43">
        <v>39.11</v>
      </c>
      <c r="S222" s="43">
        <v>29.71</v>
      </c>
      <c r="T222" s="43">
        <v>41.23</v>
      </c>
      <c r="U222" s="43">
        <v>23.63</v>
      </c>
      <c r="V222" s="43">
        <v>26.6</v>
      </c>
      <c r="W222" s="43">
        <v>21.26</v>
      </c>
      <c r="X222" s="43">
        <v>27.85</v>
      </c>
    </row>
    <row r="223" spans="1:24" hidden="1">
      <c r="A223" s="36" t="s">
        <v>40</v>
      </c>
      <c r="F223" s="43">
        <v>0</v>
      </c>
      <c r="G223" s="43">
        <v>1.04</v>
      </c>
      <c r="H223" s="15"/>
      <c r="I223" s="43">
        <v>-2.79</v>
      </c>
      <c r="J223" s="43">
        <v>-6.68</v>
      </c>
      <c r="L223" s="43">
        <v>4.18</v>
      </c>
      <c r="M223" s="43">
        <v>0.01</v>
      </c>
      <c r="N223" s="15"/>
      <c r="O223" s="15">
        <v>0.69</v>
      </c>
      <c r="P223" s="43">
        <v>-0.94</v>
      </c>
      <c r="Q223" s="43">
        <v>2.06</v>
      </c>
      <c r="R223" s="43">
        <v>1.49</v>
      </c>
      <c r="S223" s="43">
        <v>2.12</v>
      </c>
      <c r="T223" s="43">
        <v>0.86</v>
      </c>
      <c r="U223" s="43">
        <v>3.14</v>
      </c>
      <c r="V223" s="43">
        <v>0.28000000000000003</v>
      </c>
      <c r="W223" s="43">
        <v>-2.15</v>
      </c>
      <c r="X223" s="43">
        <v>-2.69</v>
      </c>
    </row>
    <row r="224" spans="1:24" hidden="1">
      <c r="A224" s="36" t="s">
        <v>69</v>
      </c>
      <c r="F224" s="43">
        <v>0.03</v>
      </c>
      <c r="G224" s="43">
        <v>0.06</v>
      </c>
      <c r="H224" s="15"/>
      <c r="I224" s="43">
        <v>0.06</v>
      </c>
      <c r="J224" s="43">
        <v>0.1</v>
      </c>
      <c r="L224" s="43">
        <v>0.09</v>
      </c>
      <c r="M224" s="43">
        <v>0.06</v>
      </c>
      <c r="N224" s="15"/>
      <c r="O224" s="15">
        <v>0.02</v>
      </c>
      <c r="P224" s="43">
        <v>0.09</v>
      </c>
      <c r="Q224" s="43">
        <v>7.0000000000000007E-2</v>
      </c>
      <c r="R224" s="43">
        <v>7.0000000000000007E-2</v>
      </c>
      <c r="S224" s="43">
        <v>0.14000000000000001</v>
      </c>
      <c r="T224" s="43">
        <v>7.0000000000000007E-2</v>
      </c>
      <c r="U224" s="43">
        <v>0.06</v>
      </c>
      <c r="V224" s="43">
        <v>0.1</v>
      </c>
      <c r="W224" s="43">
        <v>0.06</v>
      </c>
      <c r="X224" s="43">
        <v>0.08</v>
      </c>
    </row>
    <row r="225" spans="1:24" hidden="1">
      <c r="A225" s="36" t="s">
        <v>70</v>
      </c>
      <c r="F225" s="43">
        <v>0.11</v>
      </c>
      <c r="G225" s="43">
        <v>0.08</v>
      </c>
      <c r="H225" s="15"/>
      <c r="I225" s="43">
        <v>0.05</v>
      </c>
      <c r="J225" s="43">
        <v>0.08</v>
      </c>
      <c r="L225" s="43">
        <v>0.1</v>
      </c>
      <c r="M225" s="43">
        <v>7.0000000000000007E-2</v>
      </c>
      <c r="N225" s="15"/>
      <c r="O225" s="15">
        <v>0.08</v>
      </c>
      <c r="P225" s="43">
        <v>0.09</v>
      </c>
      <c r="Q225" s="43">
        <v>7.0000000000000007E-2</v>
      </c>
      <c r="R225" s="43">
        <v>-0.01</v>
      </c>
      <c r="S225" s="43">
        <v>0.14000000000000001</v>
      </c>
      <c r="T225" s="43">
        <v>7.0000000000000007E-2</v>
      </c>
      <c r="U225" s="43">
        <v>7.0000000000000007E-2</v>
      </c>
      <c r="V225" s="43">
        <v>0.08</v>
      </c>
      <c r="W225" s="43">
        <v>0.05</v>
      </c>
      <c r="X225" s="43">
        <v>0.09</v>
      </c>
    </row>
    <row r="226" spans="1:24" hidden="1">
      <c r="A226" s="36" t="s">
        <v>41</v>
      </c>
      <c r="F226" s="43">
        <v>-3.63</v>
      </c>
      <c r="G226" s="43">
        <v>4.2300000000000004</v>
      </c>
      <c r="H226" s="15"/>
      <c r="I226" s="43">
        <v>-20.34</v>
      </c>
      <c r="J226" s="43">
        <v>-4.6900000000000004</v>
      </c>
      <c r="L226" s="43">
        <v>1.8</v>
      </c>
      <c r="M226" s="43">
        <v>-0.73</v>
      </c>
      <c r="N226" s="15"/>
      <c r="O226" s="15">
        <v>0.3</v>
      </c>
      <c r="P226" s="43">
        <v>0.17</v>
      </c>
      <c r="Q226" s="43">
        <v>5.42</v>
      </c>
      <c r="R226" s="43">
        <v>3.81</v>
      </c>
      <c r="S226" s="43">
        <v>1.48</v>
      </c>
      <c r="T226" s="43">
        <v>0.71</v>
      </c>
      <c r="U226" s="43">
        <v>3.43</v>
      </c>
      <c r="V226" s="43">
        <v>-2.42</v>
      </c>
      <c r="W226" s="43">
        <v>2.78</v>
      </c>
      <c r="X226" s="43">
        <v>0.09</v>
      </c>
    </row>
    <row r="227" spans="1:24" hidden="1">
      <c r="A227" s="36" t="s">
        <v>42</v>
      </c>
      <c r="F227" s="43">
        <v>1.55</v>
      </c>
      <c r="G227" s="43">
        <v>0.77</v>
      </c>
      <c r="H227" s="15"/>
      <c r="I227" s="43">
        <v>0.61</v>
      </c>
      <c r="J227" s="43">
        <v>0.52</v>
      </c>
      <c r="L227" s="43">
        <v>0.52</v>
      </c>
      <c r="M227" s="43">
        <v>1.64</v>
      </c>
      <c r="N227" s="15"/>
      <c r="O227" s="15">
        <v>1.67</v>
      </c>
      <c r="P227" s="43">
        <v>1.52</v>
      </c>
      <c r="Q227" s="43">
        <v>0.71</v>
      </c>
      <c r="R227" s="43">
        <v>1.1399999999999999</v>
      </c>
      <c r="S227" s="43">
        <v>1.56</v>
      </c>
      <c r="T227" s="43">
        <v>0.44</v>
      </c>
      <c r="U227" s="43">
        <v>1.1299999999999999</v>
      </c>
      <c r="V227" s="43">
        <v>0.82</v>
      </c>
      <c r="W227" s="43">
        <v>1</v>
      </c>
      <c r="X227" s="43">
        <v>1.61</v>
      </c>
    </row>
    <row r="228" spans="1:24" hidden="1">
      <c r="A228" s="36" t="s">
        <v>43</v>
      </c>
      <c r="F228" s="43">
        <v>0.87</v>
      </c>
      <c r="G228" s="43">
        <v>2.0299999999999998</v>
      </c>
      <c r="H228" s="15"/>
      <c r="I228" s="43">
        <v>2.0499999999999998</v>
      </c>
      <c r="J228" s="43">
        <v>3.51</v>
      </c>
      <c r="L228" s="43">
        <v>3.72</v>
      </c>
      <c r="M228" s="43">
        <v>0.51</v>
      </c>
      <c r="N228" s="15"/>
      <c r="O228" s="15">
        <v>0.51</v>
      </c>
      <c r="P228" s="43">
        <v>0.77</v>
      </c>
      <c r="Q228" s="43">
        <v>1.81</v>
      </c>
      <c r="R228" s="43">
        <v>0.87</v>
      </c>
      <c r="S228" s="43">
        <v>0.75</v>
      </c>
      <c r="T228" s="43">
        <v>2.16</v>
      </c>
      <c r="U228" s="43">
        <v>1.34</v>
      </c>
      <c r="V228" s="43">
        <v>2.11</v>
      </c>
      <c r="W228" s="43">
        <v>1.1399999999999999</v>
      </c>
      <c r="X228" s="43">
        <v>0.6</v>
      </c>
    </row>
    <row r="229" spans="1:24" hidden="1">
      <c r="A229" s="36" t="s">
        <v>44</v>
      </c>
      <c r="F229" s="43">
        <v>2.42</v>
      </c>
      <c r="G229" s="43">
        <v>2.79</v>
      </c>
      <c r="H229" s="15"/>
      <c r="I229" s="43">
        <v>2.65</v>
      </c>
      <c r="J229" s="43">
        <v>4.03</v>
      </c>
      <c r="L229" s="43">
        <v>4.2300000000000004</v>
      </c>
      <c r="M229" s="43">
        <v>2.15</v>
      </c>
      <c r="N229" s="15"/>
      <c r="O229" s="15">
        <v>2.1800000000000002</v>
      </c>
      <c r="P229" s="43">
        <v>2.29</v>
      </c>
      <c r="Q229" s="43">
        <v>2.52</v>
      </c>
      <c r="R229" s="43">
        <v>2</v>
      </c>
      <c r="S229" s="43">
        <v>2.31</v>
      </c>
      <c r="T229" s="43">
        <v>2.6</v>
      </c>
      <c r="U229" s="43">
        <v>2.4700000000000002</v>
      </c>
      <c r="V229" s="43">
        <v>2.93</v>
      </c>
      <c r="W229" s="43">
        <v>2.15</v>
      </c>
      <c r="X229" s="43">
        <v>2.21</v>
      </c>
    </row>
    <row r="230" spans="1:24" hidden="1">
      <c r="A230" s="40" t="s">
        <v>45</v>
      </c>
      <c r="F230" s="43">
        <v>346.88</v>
      </c>
      <c r="G230" s="43">
        <v>2361.75</v>
      </c>
      <c r="H230" s="15"/>
      <c r="I230" s="43">
        <v>17089.59</v>
      </c>
      <c r="J230" s="43">
        <v>55243.41</v>
      </c>
      <c r="L230" s="43">
        <v>268.73</v>
      </c>
      <c r="M230" s="43">
        <v>7134.62</v>
      </c>
      <c r="N230" s="15"/>
      <c r="O230" s="15">
        <v>4372.17</v>
      </c>
      <c r="P230" s="43">
        <v>51753.22</v>
      </c>
      <c r="Q230" s="43">
        <v>5828.74</v>
      </c>
      <c r="R230" s="43">
        <v>-221.8</v>
      </c>
      <c r="S230" s="43">
        <v>6507.18</v>
      </c>
      <c r="T230" s="43">
        <v>374.36</v>
      </c>
      <c r="U230" s="43">
        <v>5645.73</v>
      </c>
      <c r="V230" s="43">
        <v>69089.78</v>
      </c>
      <c r="W230" s="43">
        <v>18623.330000000002</v>
      </c>
      <c r="X230" s="43">
        <v>69586.009999999995</v>
      </c>
    </row>
    <row r="231" spans="1:24" hidden="1"/>
    <row r="232" spans="1:24" hidden="1"/>
    <row r="233" spans="1:24" hidden="1"/>
    <row r="234" spans="1:24" ht="16" hidden="1">
      <c r="A234" s="44" t="s">
        <v>131</v>
      </c>
    </row>
    <row r="235" spans="1:24" ht="16" hidden="1">
      <c r="A235" s="45" t="s">
        <v>132</v>
      </c>
      <c r="F235" s="46" t="s">
        <v>150</v>
      </c>
      <c r="G235" s="47" t="s">
        <v>151</v>
      </c>
      <c r="H235" s="47" t="s">
        <v>152</v>
      </c>
      <c r="I235" s="47" t="s">
        <v>153</v>
      </c>
      <c r="J235" s="47" t="s">
        <v>154</v>
      </c>
      <c r="K235" s="47" t="s">
        <v>155</v>
      </c>
      <c r="L235" s="48" t="s">
        <v>156</v>
      </c>
      <c r="M235" s="48" t="s">
        <v>157</v>
      </c>
      <c r="N235" s="48" t="s">
        <v>159</v>
      </c>
      <c r="O235" s="48" t="s">
        <v>158</v>
      </c>
      <c r="P235" s="48" t="s">
        <v>181</v>
      </c>
      <c r="Q235" s="48" t="s">
        <v>160</v>
      </c>
      <c r="R235" s="48" t="s">
        <v>125</v>
      </c>
      <c r="S235" s="48" t="s">
        <v>161</v>
      </c>
      <c r="T235" s="48" t="s">
        <v>162</v>
      </c>
      <c r="U235" s="48" t="s">
        <v>163</v>
      </c>
      <c r="V235" s="48" t="s">
        <v>169</v>
      </c>
    </row>
    <row r="236" spans="1:24" hidden="1">
      <c r="A236" s="49" t="s">
        <v>133</v>
      </c>
      <c r="F236" s="42">
        <v>3</v>
      </c>
      <c r="G236" s="42">
        <v>1</v>
      </c>
      <c r="H236" s="42">
        <v>1</v>
      </c>
      <c r="I236" s="42">
        <v>3</v>
      </c>
      <c r="J236" s="42">
        <v>2</v>
      </c>
      <c r="K236" s="12">
        <v>3</v>
      </c>
      <c r="L236" s="42">
        <v>1</v>
      </c>
      <c r="M236" s="42">
        <v>1</v>
      </c>
      <c r="N236" s="12">
        <v>3</v>
      </c>
      <c r="O236" s="12">
        <v>1</v>
      </c>
      <c r="P236" s="42">
        <v>2</v>
      </c>
      <c r="Q236" s="42">
        <v>3</v>
      </c>
      <c r="R236" s="42">
        <v>3</v>
      </c>
      <c r="S236" s="42">
        <v>1</v>
      </c>
      <c r="T236" s="42">
        <v>3</v>
      </c>
      <c r="U236" s="42">
        <v>2</v>
      </c>
      <c r="V236" s="42">
        <v>3</v>
      </c>
    </row>
    <row r="237" spans="1:24" hidden="1">
      <c r="A237" s="49" t="s">
        <v>134</v>
      </c>
      <c r="F237" s="42">
        <v>1</v>
      </c>
      <c r="G237" s="42">
        <v>3</v>
      </c>
      <c r="H237" s="42">
        <v>3</v>
      </c>
      <c r="I237" s="42">
        <v>1</v>
      </c>
      <c r="J237" s="42">
        <v>1</v>
      </c>
      <c r="K237" s="12">
        <v>2</v>
      </c>
      <c r="L237" s="42">
        <v>3</v>
      </c>
      <c r="M237" s="42">
        <v>3</v>
      </c>
      <c r="N237" s="12">
        <v>1</v>
      </c>
      <c r="O237" s="12">
        <v>3</v>
      </c>
      <c r="P237" s="42">
        <v>2</v>
      </c>
      <c r="Q237" s="42">
        <v>1</v>
      </c>
      <c r="R237" s="42">
        <v>1</v>
      </c>
      <c r="S237" s="42">
        <v>3</v>
      </c>
      <c r="T237" s="42">
        <v>2</v>
      </c>
      <c r="U237" s="42">
        <v>3</v>
      </c>
      <c r="V237" s="42">
        <v>3</v>
      </c>
    </row>
    <row r="238" spans="1:24" hidden="1">
      <c r="A238" s="49" t="s">
        <v>135</v>
      </c>
      <c r="F238" s="42">
        <v>3</v>
      </c>
      <c r="G238" s="42">
        <v>2</v>
      </c>
      <c r="H238" s="42">
        <v>1</v>
      </c>
      <c r="I238" s="42">
        <v>3</v>
      </c>
      <c r="J238" s="42">
        <v>3</v>
      </c>
      <c r="K238" s="12">
        <v>3</v>
      </c>
      <c r="L238" s="42">
        <v>2</v>
      </c>
      <c r="M238" s="42">
        <v>2</v>
      </c>
      <c r="N238" s="12">
        <v>2</v>
      </c>
      <c r="O238" s="12">
        <v>2</v>
      </c>
      <c r="P238" s="42">
        <v>2</v>
      </c>
      <c r="Q238" s="42">
        <v>3</v>
      </c>
      <c r="R238" s="42">
        <v>2</v>
      </c>
      <c r="S238" s="42">
        <v>1</v>
      </c>
      <c r="T238" s="42">
        <v>2</v>
      </c>
      <c r="U238" s="42">
        <v>2</v>
      </c>
      <c r="V238" s="42">
        <v>3</v>
      </c>
    </row>
    <row r="239" spans="1:24" hidden="1">
      <c r="A239" s="49" t="s">
        <v>190</v>
      </c>
      <c r="F239" s="42">
        <v>1</v>
      </c>
      <c r="G239" s="42">
        <v>3</v>
      </c>
      <c r="H239" s="42">
        <v>3</v>
      </c>
      <c r="I239" s="42">
        <v>3</v>
      </c>
      <c r="J239" s="42">
        <v>3</v>
      </c>
      <c r="K239" s="12">
        <v>1</v>
      </c>
      <c r="L239" s="42">
        <v>1</v>
      </c>
      <c r="M239" s="42">
        <v>1</v>
      </c>
      <c r="N239" s="12">
        <v>1</v>
      </c>
      <c r="O239" s="12">
        <v>1</v>
      </c>
      <c r="P239" s="42">
        <v>1</v>
      </c>
      <c r="Q239" s="42">
        <v>1</v>
      </c>
      <c r="R239" s="42">
        <v>1</v>
      </c>
      <c r="S239" s="42">
        <v>1</v>
      </c>
      <c r="T239" s="42">
        <v>1</v>
      </c>
      <c r="U239" s="42">
        <v>1</v>
      </c>
      <c r="V239" s="42">
        <v>3</v>
      </c>
    </row>
    <row r="240" spans="1:24" hidden="1">
      <c r="A240" s="49" t="s">
        <v>136</v>
      </c>
      <c r="F240" s="42">
        <v>3</v>
      </c>
      <c r="G240" s="42">
        <v>1</v>
      </c>
      <c r="H240" s="42">
        <v>1</v>
      </c>
      <c r="I240" s="42">
        <v>3</v>
      </c>
      <c r="J240" s="42">
        <v>1</v>
      </c>
      <c r="K240" s="12">
        <v>1</v>
      </c>
      <c r="L240" s="42">
        <v>1</v>
      </c>
      <c r="M240" s="42">
        <v>1</v>
      </c>
      <c r="N240" s="12">
        <v>3</v>
      </c>
      <c r="O240" s="12">
        <v>1</v>
      </c>
      <c r="P240" s="42">
        <v>2</v>
      </c>
      <c r="Q240" s="42">
        <v>2</v>
      </c>
      <c r="R240" s="42">
        <v>2</v>
      </c>
      <c r="S240" s="42">
        <v>3</v>
      </c>
      <c r="T240" s="42">
        <v>2</v>
      </c>
      <c r="U240" s="42">
        <v>2</v>
      </c>
      <c r="V240" s="42">
        <v>3</v>
      </c>
    </row>
    <row r="241" spans="1:22" hidden="1">
      <c r="A241" s="49" t="s">
        <v>14</v>
      </c>
      <c r="F241" s="42">
        <v>3</v>
      </c>
      <c r="G241" s="42">
        <v>3</v>
      </c>
      <c r="H241" s="42">
        <v>1</v>
      </c>
      <c r="I241" s="42">
        <v>3</v>
      </c>
      <c r="J241" s="42">
        <v>3</v>
      </c>
      <c r="K241" s="12">
        <v>2</v>
      </c>
      <c r="L241" s="42">
        <v>1</v>
      </c>
      <c r="M241" s="42">
        <v>2</v>
      </c>
      <c r="N241" s="12">
        <v>3</v>
      </c>
      <c r="O241" s="12">
        <v>2</v>
      </c>
      <c r="P241" s="42">
        <v>3</v>
      </c>
      <c r="Q241" s="42">
        <v>3</v>
      </c>
      <c r="R241" s="42">
        <v>3</v>
      </c>
      <c r="S241" s="42">
        <v>2</v>
      </c>
      <c r="T241" s="42">
        <v>3</v>
      </c>
      <c r="U241" s="42">
        <v>2</v>
      </c>
      <c r="V241" s="42">
        <v>3</v>
      </c>
    </row>
    <row r="242" spans="1:22" hidden="1">
      <c r="A242" s="49" t="s">
        <v>15</v>
      </c>
      <c r="F242" s="42">
        <v>3</v>
      </c>
      <c r="G242" s="42">
        <v>1</v>
      </c>
      <c r="H242" s="42">
        <v>3</v>
      </c>
      <c r="I242" s="42">
        <v>2</v>
      </c>
      <c r="J242" s="42">
        <v>2</v>
      </c>
      <c r="K242" s="12">
        <v>1</v>
      </c>
      <c r="L242" s="42">
        <v>3</v>
      </c>
      <c r="M242" s="42">
        <v>2</v>
      </c>
      <c r="N242" s="12">
        <v>2</v>
      </c>
      <c r="O242" s="12">
        <v>3</v>
      </c>
      <c r="P242" s="42">
        <v>3</v>
      </c>
      <c r="Q242" s="42">
        <v>3</v>
      </c>
      <c r="R242" s="42">
        <v>3</v>
      </c>
      <c r="S242" s="42">
        <v>2</v>
      </c>
      <c r="T242" s="42">
        <v>3</v>
      </c>
      <c r="U242" s="42">
        <v>3</v>
      </c>
      <c r="V242" s="42">
        <v>3</v>
      </c>
    </row>
    <row r="243" spans="1:22" hidden="1">
      <c r="A243" s="49" t="s">
        <v>137</v>
      </c>
      <c r="F243" s="42">
        <v>3</v>
      </c>
      <c r="G243" s="42">
        <v>1</v>
      </c>
      <c r="H243" s="42">
        <v>3</v>
      </c>
      <c r="I243" s="42">
        <v>2</v>
      </c>
      <c r="J243" s="42">
        <v>1</v>
      </c>
      <c r="K243" s="12">
        <v>2</v>
      </c>
      <c r="L243" s="42">
        <v>2</v>
      </c>
      <c r="M243" s="42">
        <v>1</v>
      </c>
      <c r="N243" s="12">
        <v>1</v>
      </c>
      <c r="O243" s="12">
        <v>1</v>
      </c>
      <c r="P243" s="42">
        <v>1</v>
      </c>
      <c r="Q243" s="42">
        <v>2</v>
      </c>
      <c r="R243" s="42">
        <v>3</v>
      </c>
      <c r="S243" s="42">
        <v>3</v>
      </c>
      <c r="T243" s="42">
        <v>2</v>
      </c>
      <c r="U243" s="42">
        <v>2</v>
      </c>
      <c r="V243" s="42">
        <v>3</v>
      </c>
    </row>
    <row r="244" spans="1:22" hidden="1">
      <c r="A244" s="49" t="s">
        <v>16</v>
      </c>
      <c r="F244" s="42">
        <v>1</v>
      </c>
      <c r="G244" s="42">
        <v>2</v>
      </c>
      <c r="H244" s="42">
        <v>2</v>
      </c>
      <c r="I244" s="42">
        <v>3</v>
      </c>
      <c r="J244" s="42">
        <v>1</v>
      </c>
      <c r="K244" s="12">
        <v>1</v>
      </c>
      <c r="L244" s="42">
        <v>2</v>
      </c>
      <c r="M244" s="42">
        <v>2</v>
      </c>
      <c r="N244" s="12">
        <v>2</v>
      </c>
      <c r="O244" s="12">
        <v>1</v>
      </c>
      <c r="P244" s="42">
        <v>1</v>
      </c>
      <c r="Q244" s="42">
        <v>3</v>
      </c>
      <c r="R244" s="42">
        <v>1</v>
      </c>
      <c r="S244" s="42">
        <v>1</v>
      </c>
      <c r="T244" s="42">
        <v>1</v>
      </c>
      <c r="U244" s="42">
        <v>1</v>
      </c>
      <c r="V244" s="42">
        <v>3</v>
      </c>
    </row>
    <row r="245" spans="1:22" hidden="1">
      <c r="A245" s="49" t="s">
        <v>138</v>
      </c>
      <c r="F245" s="42">
        <v>1</v>
      </c>
      <c r="G245" s="42">
        <v>1</v>
      </c>
      <c r="H245" s="42">
        <v>3</v>
      </c>
      <c r="I245" s="42">
        <v>1</v>
      </c>
      <c r="J245" s="42">
        <v>1</v>
      </c>
      <c r="K245" s="12">
        <v>1</v>
      </c>
      <c r="L245" s="42">
        <v>3</v>
      </c>
      <c r="M245" s="42">
        <v>2</v>
      </c>
      <c r="N245" s="12">
        <v>2</v>
      </c>
      <c r="O245" s="12">
        <v>2</v>
      </c>
      <c r="P245" s="42">
        <v>2</v>
      </c>
      <c r="Q245" s="42">
        <v>2</v>
      </c>
      <c r="R245" s="42">
        <v>2</v>
      </c>
      <c r="S245" s="42">
        <v>1</v>
      </c>
      <c r="T245" s="42">
        <v>2</v>
      </c>
      <c r="U245" s="42">
        <v>2</v>
      </c>
      <c r="V245" s="42">
        <v>3</v>
      </c>
    </row>
    <row r="246" spans="1:22" hidden="1">
      <c r="A246" s="49" t="s">
        <v>17</v>
      </c>
      <c r="F246" s="42">
        <v>1</v>
      </c>
      <c r="G246" s="42">
        <v>2</v>
      </c>
      <c r="H246" s="42">
        <v>3</v>
      </c>
      <c r="I246" s="42">
        <v>3</v>
      </c>
      <c r="J246" s="42">
        <v>1</v>
      </c>
      <c r="K246" s="12">
        <v>1</v>
      </c>
      <c r="L246" s="42">
        <v>2</v>
      </c>
      <c r="M246" s="42">
        <v>2</v>
      </c>
      <c r="N246" s="12">
        <v>1</v>
      </c>
      <c r="O246" s="12">
        <v>1</v>
      </c>
      <c r="P246" s="42">
        <v>1</v>
      </c>
      <c r="Q246" s="42">
        <v>3</v>
      </c>
      <c r="R246" s="42">
        <v>1</v>
      </c>
      <c r="S246" s="42">
        <v>1</v>
      </c>
      <c r="T246" s="42">
        <v>1</v>
      </c>
      <c r="U246" s="42">
        <v>1</v>
      </c>
      <c r="V246" s="42">
        <v>3</v>
      </c>
    </row>
    <row r="247" spans="1:22" hidden="1">
      <c r="A247" s="49" t="s">
        <v>18</v>
      </c>
      <c r="F247" s="42">
        <v>2</v>
      </c>
      <c r="G247" s="42">
        <v>2</v>
      </c>
      <c r="H247" s="42">
        <v>1</v>
      </c>
      <c r="I247" s="42">
        <v>3</v>
      </c>
      <c r="J247" s="42">
        <v>1</v>
      </c>
      <c r="K247" s="12">
        <v>3</v>
      </c>
      <c r="L247" s="42">
        <v>1</v>
      </c>
      <c r="M247" s="42">
        <v>2</v>
      </c>
      <c r="N247" s="12">
        <v>2</v>
      </c>
      <c r="O247" s="12">
        <v>2</v>
      </c>
      <c r="P247" s="42">
        <v>3</v>
      </c>
      <c r="Q247" s="42">
        <v>1</v>
      </c>
      <c r="R247" s="42">
        <v>2</v>
      </c>
      <c r="S247" s="42">
        <v>2</v>
      </c>
      <c r="T247" s="42">
        <v>3</v>
      </c>
      <c r="U247" s="42">
        <v>3</v>
      </c>
      <c r="V247" s="42">
        <v>3</v>
      </c>
    </row>
    <row r="248" spans="1:22" hidden="1">
      <c r="A248" s="49" t="s">
        <v>19</v>
      </c>
      <c r="F248" s="42">
        <v>2</v>
      </c>
      <c r="G248" s="42">
        <v>1</v>
      </c>
      <c r="H248" s="42">
        <v>3</v>
      </c>
      <c r="I248" s="42">
        <v>3</v>
      </c>
      <c r="J248" s="42">
        <v>3</v>
      </c>
      <c r="K248" s="12">
        <v>1</v>
      </c>
      <c r="L248" s="42">
        <v>3</v>
      </c>
      <c r="M248" s="42">
        <v>2</v>
      </c>
      <c r="N248" s="12">
        <v>3</v>
      </c>
      <c r="O248" s="12">
        <v>3</v>
      </c>
      <c r="P248" s="42">
        <v>3</v>
      </c>
      <c r="Q248" s="42">
        <v>3</v>
      </c>
      <c r="R248" s="42">
        <v>3</v>
      </c>
      <c r="S248" s="42">
        <v>3</v>
      </c>
      <c r="T248" s="42">
        <v>3</v>
      </c>
      <c r="U248" s="42">
        <v>2</v>
      </c>
      <c r="V248" s="42">
        <v>3</v>
      </c>
    </row>
    <row r="249" spans="1:22" hidden="1">
      <c r="A249" s="49" t="s">
        <v>139</v>
      </c>
      <c r="F249" s="42">
        <v>3</v>
      </c>
      <c r="G249" s="42">
        <v>3</v>
      </c>
      <c r="H249" s="42">
        <v>1</v>
      </c>
      <c r="I249" s="42">
        <v>3</v>
      </c>
      <c r="J249" s="42">
        <v>2</v>
      </c>
      <c r="K249" s="12">
        <v>2</v>
      </c>
      <c r="L249" s="42">
        <v>3</v>
      </c>
      <c r="M249" s="42">
        <v>1</v>
      </c>
      <c r="N249" s="12">
        <v>1</v>
      </c>
      <c r="O249" s="12">
        <v>1</v>
      </c>
      <c r="P249" s="42">
        <v>1</v>
      </c>
      <c r="Q249" s="42">
        <v>2</v>
      </c>
      <c r="R249" s="42">
        <v>1</v>
      </c>
      <c r="S249" s="42">
        <v>3</v>
      </c>
      <c r="T249" s="42">
        <v>1</v>
      </c>
      <c r="U249" s="42">
        <v>2</v>
      </c>
      <c r="V249" s="42">
        <v>3</v>
      </c>
    </row>
    <row r="250" spans="1:22" hidden="1">
      <c r="A250" s="49" t="s">
        <v>140</v>
      </c>
      <c r="F250" s="42">
        <v>1</v>
      </c>
      <c r="G250" s="42">
        <v>2</v>
      </c>
      <c r="H250" s="42">
        <v>2</v>
      </c>
      <c r="I250" s="42">
        <v>3</v>
      </c>
      <c r="J250" s="42">
        <v>2</v>
      </c>
      <c r="K250" s="12">
        <v>1</v>
      </c>
      <c r="L250" s="42">
        <v>2</v>
      </c>
      <c r="M250" s="42">
        <v>2</v>
      </c>
      <c r="N250" s="12">
        <v>2</v>
      </c>
      <c r="O250" s="12">
        <v>2</v>
      </c>
      <c r="P250" s="42">
        <v>2</v>
      </c>
      <c r="Q250" s="42">
        <v>3</v>
      </c>
      <c r="R250" s="42">
        <v>2</v>
      </c>
      <c r="S250" s="42">
        <v>1</v>
      </c>
      <c r="T250" s="42">
        <v>1</v>
      </c>
      <c r="U250" s="42">
        <v>1</v>
      </c>
      <c r="V250" s="42">
        <v>3</v>
      </c>
    </row>
    <row r="251" spans="1:22" hidden="1">
      <c r="A251" s="49" t="s">
        <v>141</v>
      </c>
      <c r="F251" s="42">
        <v>3</v>
      </c>
      <c r="G251" s="42">
        <v>1</v>
      </c>
      <c r="H251" s="42">
        <v>3</v>
      </c>
      <c r="I251" s="42">
        <v>3</v>
      </c>
      <c r="J251" s="42">
        <v>1</v>
      </c>
      <c r="K251" s="12">
        <v>1</v>
      </c>
      <c r="L251" s="42">
        <v>2</v>
      </c>
      <c r="M251" s="42">
        <v>3</v>
      </c>
      <c r="N251" s="12">
        <v>3</v>
      </c>
      <c r="O251" s="12">
        <v>1</v>
      </c>
      <c r="P251" s="42">
        <v>2</v>
      </c>
      <c r="Q251" s="42">
        <v>2</v>
      </c>
      <c r="R251" s="42">
        <v>1</v>
      </c>
      <c r="S251" s="42">
        <v>2</v>
      </c>
      <c r="T251" s="42">
        <v>1</v>
      </c>
      <c r="U251" s="42">
        <v>1</v>
      </c>
      <c r="V251" s="42">
        <v>3</v>
      </c>
    </row>
    <row r="252" spans="1:22" hidden="1">
      <c r="A252" s="49" t="s">
        <v>20</v>
      </c>
      <c r="F252" s="42">
        <v>3</v>
      </c>
      <c r="G252" s="42">
        <v>1</v>
      </c>
      <c r="H252" s="42">
        <v>1</v>
      </c>
      <c r="I252" s="42">
        <v>1</v>
      </c>
      <c r="J252" s="42">
        <v>1</v>
      </c>
      <c r="K252" s="12">
        <v>1</v>
      </c>
      <c r="L252" s="42">
        <v>1</v>
      </c>
      <c r="M252" s="42">
        <v>1</v>
      </c>
      <c r="N252" s="12">
        <v>1</v>
      </c>
      <c r="O252" s="12">
        <v>1</v>
      </c>
      <c r="P252" s="42">
        <v>1</v>
      </c>
      <c r="Q252" s="42">
        <v>1</v>
      </c>
      <c r="R252" s="42">
        <v>2</v>
      </c>
      <c r="S252" s="42">
        <v>1</v>
      </c>
      <c r="T252" s="42">
        <v>1</v>
      </c>
      <c r="U252" s="42">
        <v>3</v>
      </c>
      <c r="V252" s="42">
        <v>3</v>
      </c>
    </row>
    <row r="253" spans="1:22" hidden="1">
      <c r="A253" s="49" t="s">
        <v>21</v>
      </c>
      <c r="F253" s="42">
        <v>2</v>
      </c>
      <c r="G253" s="42">
        <v>3</v>
      </c>
      <c r="H253" s="42">
        <v>1</v>
      </c>
      <c r="I253" s="42">
        <v>1</v>
      </c>
      <c r="J253" s="42">
        <v>1</v>
      </c>
      <c r="K253" s="12">
        <v>3</v>
      </c>
      <c r="L253" s="42">
        <v>1</v>
      </c>
      <c r="M253" s="42">
        <v>1</v>
      </c>
      <c r="N253" s="12">
        <v>1</v>
      </c>
      <c r="O253" s="12">
        <v>1</v>
      </c>
      <c r="P253" s="42">
        <v>1</v>
      </c>
      <c r="Q253" s="42">
        <v>1</v>
      </c>
      <c r="R253" s="42">
        <v>3</v>
      </c>
      <c r="S253" s="42">
        <v>2</v>
      </c>
      <c r="T253" s="42">
        <v>1</v>
      </c>
      <c r="U253" s="42">
        <v>3</v>
      </c>
      <c r="V253" s="42">
        <v>3</v>
      </c>
    </row>
    <row r="254" spans="1:22" hidden="1">
      <c r="A254" s="49" t="s">
        <v>142</v>
      </c>
      <c r="F254" s="42">
        <v>3</v>
      </c>
      <c r="G254" s="42">
        <v>2</v>
      </c>
      <c r="H254" s="42">
        <v>1</v>
      </c>
      <c r="I254" s="42">
        <v>2</v>
      </c>
      <c r="J254" s="42">
        <v>2</v>
      </c>
      <c r="K254" s="12">
        <v>3</v>
      </c>
      <c r="L254" s="42">
        <v>1</v>
      </c>
      <c r="M254" s="42">
        <v>1</v>
      </c>
      <c r="N254" s="12">
        <v>2</v>
      </c>
      <c r="O254" s="12">
        <v>1</v>
      </c>
      <c r="P254" s="42">
        <v>1</v>
      </c>
      <c r="Q254" s="42">
        <v>1</v>
      </c>
      <c r="R254" s="42">
        <v>2</v>
      </c>
      <c r="S254" s="42">
        <v>2</v>
      </c>
      <c r="T254" s="42">
        <v>2</v>
      </c>
      <c r="U254" s="42">
        <v>3</v>
      </c>
      <c r="V254" s="42">
        <v>3</v>
      </c>
    </row>
    <row r="255" spans="1:22" hidden="1">
      <c r="A255" s="49" t="s">
        <v>22</v>
      </c>
      <c r="F255" s="42">
        <v>1</v>
      </c>
      <c r="G255" s="42">
        <v>2</v>
      </c>
      <c r="H255" s="42">
        <v>3</v>
      </c>
      <c r="I255" s="42">
        <v>1</v>
      </c>
      <c r="J255" s="42">
        <v>3</v>
      </c>
      <c r="K255" s="12">
        <v>3</v>
      </c>
      <c r="L255" s="42">
        <v>3</v>
      </c>
      <c r="M255" s="42">
        <v>3</v>
      </c>
      <c r="N255" s="12">
        <v>1</v>
      </c>
      <c r="O255" s="12">
        <v>3</v>
      </c>
      <c r="P255" s="42">
        <v>3</v>
      </c>
      <c r="Q255" s="42">
        <v>3</v>
      </c>
      <c r="R255" s="42">
        <v>3</v>
      </c>
      <c r="S255" s="42">
        <v>3</v>
      </c>
      <c r="T255" s="42">
        <v>3</v>
      </c>
      <c r="U255" s="42">
        <v>3</v>
      </c>
      <c r="V255" s="42">
        <v>3</v>
      </c>
    </row>
    <row r="256" spans="1:22" hidden="1">
      <c r="A256" s="49" t="s">
        <v>23</v>
      </c>
      <c r="F256" s="42">
        <v>3</v>
      </c>
      <c r="G256" s="42">
        <v>2</v>
      </c>
      <c r="H256" s="42">
        <v>2</v>
      </c>
      <c r="I256" s="42">
        <v>1</v>
      </c>
      <c r="J256" s="42">
        <v>2</v>
      </c>
      <c r="K256" s="12">
        <v>2</v>
      </c>
      <c r="L256" s="42">
        <v>2</v>
      </c>
      <c r="M256" s="42">
        <v>2</v>
      </c>
      <c r="N256" s="12">
        <v>1</v>
      </c>
      <c r="O256" s="12">
        <v>3</v>
      </c>
      <c r="P256" s="42">
        <v>2</v>
      </c>
      <c r="Q256" s="42">
        <v>1</v>
      </c>
      <c r="R256" s="42">
        <v>3</v>
      </c>
      <c r="S256" s="42">
        <v>3</v>
      </c>
      <c r="T256" s="42">
        <v>2</v>
      </c>
      <c r="U256" s="42">
        <v>2</v>
      </c>
      <c r="V256" s="42">
        <v>3</v>
      </c>
    </row>
    <row r="257" spans="1:22" hidden="1">
      <c r="A257" s="49" t="s">
        <v>24</v>
      </c>
      <c r="F257" s="42">
        <v>3</v>
      </c>
      <c r="G257" s="42">
        <v>1</v>
      </c>
      <c r="H257" s="42">
        <v>2</v>
      </c>
      <c r="I257" s="42">
        <v>1</v>
      </c>
      <c r="J257" s="42">
        <v>1</v>
      </c>
      <c r="K257" s="12">
        <v>3</v>
      </c>
      <c r="L257" s="42">
        <v>3</v>
      </c>
      <c r="M257" s="42">
        <v>2</v>
      </c>
      <c r="N257" s="12">
        <v>3</v>
      </c>
      <c r="O257" s="12">
        <v>1</v>
      </c>
      <c r="P257" s="42">
        <v>1</v>
      </c>
      <c r="Q257" s="42">
        <v>3</v>
      </c>
      <c r="R257" s="42">
        <v>3</v>
      </c>
      <c r="S257" s="42">
        <v>3</v>
      </c>
      <c r="T257" s="42">
        <v>3</v>
      </c>
      <c r="U257" s="42">
        <v>3</v>
      </c>
      <c r="V257" s="42">
        <v>3</v>
      </c>
    </row>
    <row r="258" spans="1:22" hidden="1">
      <c r="A258" s="49" t="s">
        <v>143</v>
      </c>
      <c r="F258" s="42">
        <v>3</v>
      </c>
      <c r="G258" s="42">
        <v>2</v>
      </c>
      <c r="H258" s="42">
        <v>1</v>
      </c>
      <c r="I258" s="42">
        <v>2</v>
      </c>
      <c r="J258" s="42">
        <v>3</v>
      </c>
      <c r="K258" s="12">
        <v>1</v>
      </c>
      <c r="L258" s="42">
        <v>1</v>
      </c>
      <c r="M258" s="42">
        <v>1</v>
      </c>
      <c r="N258" s="12">
        <v>1</v>
      </c>
      <c r="O258" s="12">
        <v>1</v>
      </c>
      <c r="P258" s="42">
        <v>1</v>
      </c>
      <c r="Q258" s="42">
        <v>1</v>
      </c>
      <c r="R258" s="42">
        <v>1</v>
      </c>
      <c r="S258" s="42">
        <v>1</v>
      </c>
      <c r="T258" s="42">
        <v>1</v>
      </c>
      <c r="U258" s="42">
        <v>1</v>
      </c>
      <c r="V258" s="42">
        <v>3</v>
      </c>
    </row>
    <row r="259" spans="1:22" hidden="1">
      <c r="A259" s="49" t="s">
        <v>25</v>
      </c>
      <c r="F259" s="42">
        <v>2</v>
      </c>
      <c r="G259" s="42">
        <v>1</v>
      </c>
      <c r="H259" s="42">
        <v>3</v>
      </c>
      <c r="I259" s="42">
        <v>2</v>
      </c>
      <c r="J259" s="42">
        <v>3</v>
      </c>
      <c r="K259" s="12">
        <v>3</v>
      </c>
      <c r="L259" s="42">
        <v>1</v>
      </c>
      <c r="M259" s="42">
        <v>1</v>
      </c>
      <c r="N259" s="12">
        <v>3</v>
      </c>
      <c r="O259" s="12">
        <v>3</v>
      </c>
      <c r="P259" s="42">
        <v>3</v>
      </c>
      <c r="Q259" s="42">
        <v>3</v>
      </c>
      <c r="R259" s="42">
        <v>3</v>
      </c>
      <c r="S259" s="42">
        <v>3</v>
      </c>
      <c r="T259" s="42">
        <v>3</v>
      </c>
      <c r="U259" s="42">
        <v>3</v>
      </c>
      <c r="V259" s="42">
        <v>3</v>
      </c>
    </row>
    <row r="260" spans="1:22" hidden="1">
      <c r="A260" s="49" t="s">
        <v>26</v>
      </c>
      <c r="F260" s="42">
        <v>1</v>
      </c>
      <c r="G260" s="42">
        <v>3</v>
      </c>
      <c r="H260" s="42">
        <v>3</v>
      </c>
      <c r="I260" s="42">
        <v>3</v>
      </c>
      <c r="J260" s="42">
        <v>2</v>
      </c>
      <c r="K260" s="12">
        <v>2</v>
      </c>
      <c r="L260" s="42">
        <v>2</v>
      </c>
      <c r="M260" s="42">
        <v>2</v>
      </c>
      <c r="N260" s="12">
        <v>3</v>
      </c>
      <c r="O260" s="12">
        <v>2</v>
      </c>
      <c r="P260" s="42">
        <v>2</v>
      </c>
      <c r="Q260" s="42">
        <v>2</v>
      </c>
      <c r="R260" s="42">
        <v>1</v>
      </c>
      <c r="S260" s="42">
        <v>2</v>
      </c>
      <c r="T260" s="42">
        <v>2</v>
      </c>
      <c r="U260" s="42">
        <v>2</v>
      </c>
      <c r="V260" s="42">
        <v>3</v>
      </c>
    </row>
    <row r="261" spans="1:22" hidden="1">
      <c r="A261" s="49" t="s">
        <v>27</v>
      </c>
      <c r="F261" s="42">
        <v>3</v>
      </c>
      <c r="G261" s="42">
        <v>2</v>
      </c>
      <c r="H261" s="42">
        <v>2</v>
      </c>
      <c r="I261" s="42">
        <v>1</v>
      </c>
      <c r="J261" s="42">
        <v>2</v>
      </c>
      <c r="K261" s="12">
        <v>3</v>
      </c>
      <c r="L261" s="42">
        <v>3</v>
      </c>
      <c r="M261" s="42">
        <v>3</v>
      </c>
      <c r="N261" s="12">
        <v>2</v>
      </c>
      <c r="O261" s="12">
        <v>2</v>
      </c>
      <c r="P261" s="42">
        <v>2</v>
      </c>
      <c r="Q261" s="42">
        <v>2</v>
      </c>
      <c r="R261" s="42">
        <v>3</v>
      </c>
      <c r="S261" s="42">
        <v>1</v>
      </c>
      <c r="T261" s="42">
        <v>2</v>
      </c>
      <c r="U261" s="42">
        <v>1</v>
      </c>
      <c r="V261" s="42">
        <v>3</v>
      </c>
    </row>
    <row r="262" spans="1:22" hidden="1">
      <c r="A262" s="49" t="s">
        <v>144</v>
      </c>
      <c r="F262" s="42">
        <v>1</v>
      </c>
      <c r="G262" s="42">
        <v>1</v>
      </c>
      <c r="H262" s="42">
        <v>1</v>
      </c>
      <c r="I262" s="42">
        <v>3</v>
      </c>
      <c r="J262" s="42">
        <v>3</v>
      </c>
      <c r="K262" s="12">
        <v>1</v>
      </c>
      <c r="L262" s="42">
        <v>1</v>
      </c>
      <c r="M262" s="42">
        <v>1</v>
      </c>
      <c r="N262" s="12">
        <v>1</v>
      </c>
      <c r="O262" s="12">
        <v>3</v>
      </c>
      <c r="P262" s="42">
        <v>2</v>
      </c>
      <c r="Q262" s="42">
        <v>2</v>
      </c>
      <c r="R262" s="42">
        <v>1</v>
      </c>
      <c r="S262" s="42">
        <v>1</v>
      </c>
      <c r="T262" s="42">
        <v>1</v>
      </c>
      <c r="U262" s="42">
        <v>1</v>
      </c>
      <c r="V262" s="42">
        <v>3</v>
      </c>
    </row>
    <row r="263" spans="1:22" hidden="1">
      <c r="A263" s="49" t="s">
        <v>28</v>
      </c>
      <c r="F263" s="42">
        <v>3</v>
      </c>
      <c r="G263" s="42">
        <v>3</v>
      </c>
      <c r="H263" s="42">
        <v>3</v>
      </c>
      <c r="I263" s="42">
        <v>1</v>
      </c>
      <c r="J263" s="42">
        <v>1</v>
      </c>
      <c r="K263" s="12">
        <v>2</v>
      </c>
      <c r="L263" s="42">
        <v>1</v>
      </c>
      <c r="M263" s="42">
        <v>1</v>
      </c>
      <c r="N263" s="12">
        <v>1</v>
      </c>
      <c r="O263" s="12">
        <v>1</v>
      </c>
      <c r="P263" s="42">
        <v>1</v>
      </c>
      <c r="Q263" s="42">
        <v>3</v>
      </c>
      <c r="R263" s="42">
        <v>1</v>
      </c>
      <c r="S263" s="42">
        <v>1</v>
      </c>
      <c r="T263" s="42">
        <v>1</v>
      </c>
      <c r="U263" s="42">
        <v>1</v>
      </c>
      <c r="V263" s="42">
        <v>3</v>
      </c>
    </row>
    <row r="264" spans="1:22" hidden="1">
      <c r="A264" s="49" t="s">
        <v>29</v>
      </c>
      <c r="F264" s="42">
        <v>1</v>
      </c>
      <c r="G264" s="42">
        <v>1</v>
      </c>
      <c r="H264" s="42">
        <v>1</v>
      </c>
      <c r="I264" s="42">
        <v>3</v>
      </c>
      <c r="J264" s="42">
        <v>3</v>
      </c>
      <c r="K264" s="12">
        <v>1</v>
      </c>
      <c r="L264" s="42">
        <v>1</v>
      </c>
      <c r="M264" s="42">
        <v>1</v>
      </c>
      <c r="N264" s="12">
        <v>1</v>
      </c>
      <c r="O264" s="12">
        <v>3</v>
      </c>
      <c r="P264" s="42">
        <v>2</v>
      </c>
      <c r="Q264" s="42">
        <v>2</v>
      </c>
      <c r="R264" s="42">
        <v>1</v>
      </c>
      <c r="S264" s="42">
        <v>1</v>
      </c>
      <c r="T264" s="42">
        <v>1</v>
      </c>
      <c r="U264" s="42">
        <v>1</v>
      </c>
      <c r="V264" s="42">
        <v>3</v>
      </c>
    </row>
    <row r="265" spans="1:22" hidden="1">
      <c r="A265" s="49" t="s">
        <v>30</v>
      </c>
      <c r="F265" s="42">
        <v>3</v>
      </c>
      <c r="G265" s="42">
        <v>3</v>
      </c>
      <c r="H265" s="42">
        <v>3</v>
      </c>
      <c r="I265" s="42">
        <v>1</v>
      </c>
      <c r="J265" s="42">
        <v>1</v>
      </c>
      <c r="K265" s="12">
        <v>2</v>
      </c>
      <c r="L265" s="42">
        <v>1</v>
      </c>
      <c r="M265" s="42">
        <v>1</v>
      </c>
      <c r="N265" s="12">
        <v>1</v>
      </c>
      <c r="O265" s="12">
        <v>1</v>
      </c>
      <c r="P265" s="42">
        <v>1</v>
      </c>
      <c r="Q265" s="42">
        <v>3</v>
      </c>
      <c r="R265" s="42">
        <v>1</v>
      </c>
      <c r="S265" s="42">
        <v>1</v>
      </c>
      <c r="T265" s="42">
        <v>1</v>
      </c>
      <c r="U265" s="42">
        <v>1</v>
      </c>
      <c r="V265" s="42">
        <v>3</v>
      </c>
    </row>
    <row r="266" spans="1:22" hidden="1">
      <c r="A266" s="49" t="s">
        <v>31</v>
      </c>
      <c r="F266" s="42">
        <v>1</v>
      </c>
      <c r="G266" s="42">
        <v>2</v>
      </c>
      <c r="H266" s="42">
        <v>3</v>
      </c>
      <c r="I266" s="42">
        <v>2</v>
      </c>
      <c r="J266" s="42">
        <v>1</v>
      </c>
      <c r="K266" s="12">
        <v>1</v>
      </c>
      <c r="L266" s="42">
        <v>2</v>
      </c>
      <c r="M266" s="42">
        <v>2</v>
      </c>
      <c r="N266" s="12">
        <v>1</v>
      </c>
      <c r="O266" s="12">
        <v>3</v>
      </c>
      <c r="P266" s="42">
        <v>2</v>
      </c>
      <c r="Q266" s="42">
        <v>2</v>
      </c>
      <c r="R266" s="42">
        <v>1</v>
      </c>
      <c r="S266" s="42">
        <v>1</v>
      </c>
      <c r="T266" s="42">
        <v>2</v>
      </c>
      <c r="U266" s="42">
        <v>1</v>
      </c>
      <c r="V266" s="42">
        <v>3</v>
      </c>
    </row>
    <row r="267" spans="1:22" hidden="1">
      <c r="A267" s="49" t="s">
        <v>32</v>
      </c>
      <c r="F267" s="42">
        <v>1</v>
      </c>
      <c r="G267" s="42">
        <v>3</v>
      </c>
      <c r="H267" s="42">
        <v>2</v>
      </c>
      <c r="I267" s="42">
        <v>3</v>
      </c>
      <c r="J267" s="42">
        <v>1</v>
      </c>
      <c r="K267" s="12">
        <v>2</v>
      </c>
      <c r="L267" s="42">
        <v>2</v>
      </c>
      <c r="M267" s="42">
        <v>3</v>
      </c>
      <c r="N267" s="12">
        <v>3</v>
      </c>
      <c r="O267" s="12">
        <v>1</v>
      </c>
      <c r="P267" s="42">
        <v>1</v>
      </c>
      <c r="Q267" s="42">
        <v>3</v>
      </c>
      <c r="R267" s="42">
        <v>1</v>
      </c>
      <c r="S267" s="42">
        <v>1</v>
      </c>
      <c r="T267" s="42">
        <v>2</v>
      </c>
      <c r="U267" s="42">
        <v>2</v>
      </c>
      <c r="V267" s="42">
        <v>3</v>
      </c>
    </row>
    <row r="268" spans="1:22" hidden="1">
      <c r="A268" s="49" t="s">
        <v>33</v>
      </c>
      <c r="F268" s="42">
        <v>1</v>
      </c>
      <c r="G268" s="42">
        <v>3</v>
      </c>
      <c r="H268" s="42">
        <v>1</v>
      </c>
      <c r="I268" s="42">
        <v>1</v>
      </c>
      <c r="J268" s="42">
        <v>1</v>
      </c>
      <c r="K268" s="12">
        <v>2</v>
      </c>
      <c r="L268" s="42">
        <v>2</v>
      </c>
      <c r="M268" s="42">
        <v>2</v>
      </c>
      <c r="N268" s="12">
        <v>2</v>
      </c>
      <c r="O268" s="12">
        <v>1</v>
      </c>
      <c r="P268" s="42">
        <v>1</v>
      </c>
      <c r="Q268" s="42">
        <v>2</v>
      </c>
      <c r="R268" s="42">
        <v>2</v>
      </c>
      <c r="S268" s="42">
        <v>3</v>
      </c>
      <c r="T268" s="42">
        <v>2</v>
      </c>
      <c r="U268" s="42">
        <v>2</v>
      </c>
      <c r="V268" s="42">
        <v>3</v>
      </c>
    </row>
    <row r="269" spans="1:22" hidden="1">
      <c r="A269" s="49" t="s">
        <v>34</v>
      </c>
      <c r="F269" s="42">
        <v>1</v>
      </c>
      <c r="G269" s="42">
        <v>3</v>
      </c>
      <c r="H269" s="42">
        <v>2</v>
      </c>
      <c r="I269" s="42">
        <v>2</v>
      </c>
      <c r="J269" s="42">
        <v>1</v>
      </c>
      <c r="K269" s="12">
        <v>2</v>
      </c>
      <c r="L269" s="42">
        <v>2</v>
      </c>
      <c r="M269" s="42">
        <v>3</v>
      </c>
      <c r="N269" s="12">
        <v>3</v>
      </c>
      <c r="O269" s="12">
        <v>2</v>
      </c>
      <c r="P269" s="42">
        <v>2</v>
      </c>
      <c r="Q269" s="42">
        <v>2</v>
      </c>
      <c r="R269" s="42">
        <v>1</v>
      </c>
      <c r="S269" s="42">
        <v>1</v>
      </c>
      <c r="T269" s="42">
        <v>3</v>
      </c>
      <c r="U269" s="42">
        <v>2</v>
      </c>
      <c r="V269" s="42">
        <v>3</v>
      </c>
    </row>
    <row r="270" spans="1:22" hidden="1">
      <c r="A270" s="49" t="s">
        <v>35</v>
      </c>
      <c r="F270" s="42">
        <v>2</v>
      </c>
      <c r="G270" s="42">
        <v>2</v>
      </c>
      <c r="H270" s="42">
        <v>3</v>
      </c>
      <c r="I270" s="42">
        <v>1</v>
      </c>
      <c r="J270" s="42">
        <v>1</v>
      </c>
      <c r="K270" s="12">
        <v>1</v>
      </c>
      <c r="L270" s="42">
        <v>1</v>
      </c>
      <c r="M270" s="42">
        <v>1</v>
      </c>
      <c r="N270" s="12">
        <v>1</v>
      </c>
      <c r="O270" s="12">
        <v>1</v>
      </c>
      <c r="P270" s="42">
        <v>1</v>
      </c>
      <c r="Q270" s="42">
        <v>1</v>
      </c>
      <c r="R270" s="42">
        <v>1</v>
      </c>
      <c r="S270" s="42">
        <v>3</v>
      </c>
      <c r="T270" s="42">
        <v>1</v>
      </c>
      <c r="U270" s="42">
        <v>1</v>
      </c>
      <c r="V270" s="42">
        <v>3</v>
      </c>
    </row>
    <row r="271" spans="1:22" hidden="1">
      <c r="A271" s="49" t="s">
        <v>36</v>
      </c>
      <c r="F271" s="42">
        <v>1</v>
      </c>
      <c r="G271" s="42">
        <v>3</v>
      </c>
      <c r="H271" s="42">
        <v>3</v>
      </c>
      <c r="I271" s="42">
        <v>2</v>
      </c>
      <c r="J271" s="42">
        <v>1</v>
      </c>
      <c r="K271" s="12">
        <v>2</v>
      </c>
      <c r="L271" s="42">
        <v>3</v>
      </c>
      <c r="M271" s="42">
        <v>3</v>
      </c>
      <c r="N271" s="12">
        <v>3</v>
      </c>
      <c r="O271" s="12">
        <v>1</v>
      </c>
      <c r="P271" s="42">
        <v>2</v>
      </c>
      <c r="Q271" s="42">
        <v>2</v>
      </c>
      <c r="R271" s="42">
        <v>1</v>
      </c>
      <c r="S271" s="42">
        <v>1</v>
      </c>
      <c r="T271" s="42">
        <v>3</v>
      </c>
      <c r="U271" s="42">
        <v>3</v>
      </c>
      <c r="V271" s="42">
        <v>3</v>
      </c>
    </row>
    <row r="272" spans="1:22" hidden="1">
      <c r="A272" s="49" t="s">
        <v>37</v>
      </c>
      <c r="F272" s="42">
        <v>3</v>
      </c>
      <c r="G272" s="42">
        <v>2</v>
      </c>
      <c r="H272" s="42">
        <v>1</v>
      </c>
      <c r="I272" s="42">
        <v>2</v>
      </c>
      <c r="J272" s="42">
        <v>1</v>
      </c>
      <c r="K272" s="12">
        <v>1</v>
      </c>
      <c r="L272" s="42">
        <v>1</v>
      </c>
      <c r="M272" s="42">
        <v>1</v>
      </c>
      <c r="N272" s="12">
        <v>1</v>
      </c>
      <c r="O272" s="12">
        <v>1</v>
      </c>
      <c r="P272" s="42">
        <v>1</v>
      </c>
      <c r="Q272" s="42">
        <v>1</v>
      </c>
      <c r="R272" s="42">
        <v>1</v>
      </c>
      <c r="S272" s="42">
        <v>3</v>
      </c>
      <c r="T272" s="42">
        <v>1</v>
      </c>
      <c r="U272" s="42">
        <v>1</v>
      </c>
      <c r="V272" s="42">
        <v>3</v>
      </c>
    </row>
    <row r="273" spans="1:22" hidden="1">
      <c r="A273" s="49" t="s">
        <v>145</v>
      </c>
      <c r="F273" s="42">
        <v>1</v>
      </c>
      <c r="G273" s="42">
        <v>2</v>
      </c>
      <c r="H273" s="42">
        <v>1</v>
      </c>
      <c r="I273" s="42">
        <v>3</v>
      </c>
      <c r="J273" s="42">
        <v>1</v>
      </c>
      <c r="K273" s="12">
        <v>1</v>
      </c>
      <c r="L273" s="42">
        <v>1</v>
      </c>
      <c r="M273" s="42">
        <v>1</v>
      </c>
      <c r="N273" s="12">
        <v>1</v>
      </c>
      <c r="O273" s="12">
        <v>1</v>
      </c>
      <c r="P273" s="42">
        <v>2</v>
      </c>
      <c r="Q273" s="42">
        <v>3</v>
      </c>
      <c r="R273" s="42">
        <v>1</v>
      </c>
      <c r="S273" s="42">
        <v>1</v>
      </c>
      <c r="T273" s="42">
        <v>3</v>
      </c>
      <c r="U273" s="42">
        <v>1</v>
      </c>
      <c r="V273" s="42">
        <v>3</v>
      </c>
    </row>
    <row r="274" spans="1:22" hidden="1">
      <c r="A274" s="49" t="s">
        <v>146</v>
      </c>
      <c r="F274" s="42">
        <v>1</v>
      </c>
      <c r="G274" s="42">
        <v>1</v>
      </c>
      <c r="H274" s="42">
        <v>1</v>
      </c>
      <c r="I274" s="42">
        <v>3</v>
      </c>
      <c r="J274" s="42">
        <v>1</v>
      </c>
      <c r="K274" s="12">
        <v>1</v>
      </c>
      <c r="L274" s="42">
        <v>1</v>
      </c>
      <c r="M274" s="42">
        <v>1</v>
      </c>
      <c r="N274" s="12">
        <v>1</v>
      </c>
      <c r="O274" s="12">
        <v>1</v>
      </c>
      <c r="P274" s="42">
        <v>3</v>
      </c>
      <c r="Q274" s="42">
        <v>1</v>
      </c>
      <c r="R274" s="42">
        <v>1</v>
      </c>
      <c r="S274" s="42">
        <v>1</v>
      </c>
      <c r="T274" s="42">
        <v>1</v>
      </c>
      <c r="U274" s="42">
        <v>1</v>
      </c>
      <c r="V274" s="42">
        <v>3</v>
      </c>
    </row>
    <row r="275" spans="1:22" hidden="1">
      <c r="A275" s="49" t="s">
        <v>38</v>
      </c>
      <c r="F275" s="42">
        <v>3</v>
      </c>
      <c r="G275" s="42">
        <v>1</v>
      </c>
      <c r="H275" s="42">
        <v>2</v>
      </c>
      <c r="I275" s="42">
        <v>1</v>
      </c>
      <c r="J275" s="42">
        <v>1</v>
      </c>
      <c r="K275" s="12">
        <v>3</v>
      </c>
      <c r="L275" s="42">
        <v>1</v>
      </c>
      <c r="M275" s="42">
        <v>1</v>
      </c>
      <c r="N275" s="12">
        <v>1</v>
      </c>
      <c r="O275" s="12">
        <v>1</v>
      </c>
      <c r="P275" s="42">
        <v>1</v>
      </c>
      <c r="Q275" s="42">
        <v>1</v>
      </c>
      <c r="R275" s="42">
        <v>1</v>
      </c>
      <c r="S275" s="42">
        <v>1</v>
      </c>
      <c r="T275" s="42">
        <v>1</v>
      </c>
      <c r="U275" s="42">
        <v>1</v>
      </c>
      <c r="V275" s="42">
        <v>3</v>
      </c>
    </row>
    <row r="276" spans="1:22" hidden="1">
      <c r="A276" s="49" t="s">
        <v>147</v>
      </c>
      <c r="F276" s="42">
        <v>3</v>
      </c>
      <c r="G276" s="42">
        <v>2</v>
      </c>
      <c r="H276" s="42">
        <v>1</v>
      </c>
      <c r="I276" s="42">
        <v>1</v>
      </c>
      <c r="J276" s="42">
        <v>3</v>
      </c>
      <c r="K276" s="12">
        <v>1</v>
      </c>
      <c r="L276" s="42">
        <v>1</v>
      </c>
      <c r="M276" s="42">
        <v>1</v>
      </c>
      <c r="N276" s="12">
        <v>1</v>
      </c>
      <c r="O276" s="12">
        <v>1</v>
      </c>
      <c r="P276" s="42">
        <v>1</v>
      </c>
      <c r="Q276" s="42">
        <v>1</v>
      </c>
      <c r="R276" s="42">
        <v>1</v>
      </c>
      <c r="S276" s="42">
        <v>1</v>
      </c>
      <c r="T276" s="42">
        <v>1</v>
      </c>
      <c r="U276" s="42">
        <v>1</v>
      </c>
      <c r="V276" s="42">
        <v>3</v>
      </c>
    </row>
    <row r="277" spans="1:22" hidden="1">
      <c r="A277" s="49" t="s">
        <v>39</v>
      </c>
      <c r="F277" s="42">
        <v>2</v>
      </c>
      <c r="G277" s="42">
        <v>3</v>
      </c>
      <c r="H277" s="42">
        <v>1</v>
      </c>
      <c r="I277" s="42">
        <v>3</v>
      </c>
      <c r="J277" s="42">
        <v>1</v>
      </c>
      <c r="K277" s="12">
        <v>2</v>
      </c>
      <c r="L277" s="42">
        <v>1</v>
      </c>
      <c r="M277" s="42">
        <v>2</v>
      </c>
      <c r="N277" s="12">
        <v>2</v>
      </c>
      <c r="O277" s="12">
        <v>3</v>
      </c>
      <c r="P277" s="42">
        <v>2</v>
      </c>
      <c r="Q277" s="42">
        <v>2</v>
      </c>
      <c r="R277" s="42">
        <v>1</v>
      </c>
      <c r="S277" s="42">
        <v>2</v>
      </c>
      <c r="T277" s="42">
        <v>2</v>
      </c>
      <c r="U277" s="42">
        <v>2</v>
      </c>
      <c r="V277" s="42">
        <v>3</v>
      </c>
    </row>
    <row r="278" spans="1:22" hidden="1">
      <c r="A278" s="49" t="s">
        <v>40</v>
      </c>
      <c r="F278" s="42">
        <v>3</v>
      </c>
      <c r="G278" s="42">
        <v>2</v>
      </c>
      <c r="H278" s="42">
        <v>1</v>
      </c>
      <c r="I278" s="42">
        <v>1</v>
      </c>
      <c r="J278" s="42">
        <v>2</v>
      </c>
      <c r="K278" s="12">
        <v>3</v>
      </c>
      <c r="L278" s="42">
        <v>2</v>
      </c>
      <c r="M278" s="42">
        <v>1</v>
      </c>
      <c r="N278" s="12">
        <v>3</v>
      </c>
      <c r="O278" s="12">
        <v>3</v>
      </c>
      <c r="P278" s="42">
        <v>2</v>
      </c>
      <c r="Q278" s="42">
        <v>2</v>
      </c>
      <c r="R278" s="42">
        <v>3</v>
      </c>
      <c r="S278" s="42">
        <v>3</v>
      </c>
      <c r="T278" s="42">
        <v>3</v>
      </c>
      <c r="U278" s="42">
        <v>3</v>
      </c>
      <c r="V278" s="42">
        <v>3</v>
      </c>
    </row>
    <row r="279" spans="1:22" hidden="1">
      <c r="A279" s="49" t="s">
        <v>148</v>
      </c>
      <c r="F279" s="42">
        <v>1</v>
      </c>
      <c r="G279" s="42">
        <v>3</v>
      </c>
      <c r="H279" s="42">
        <v>1</v>
      </c>
      <c r="I279" s="42">
        <v>2</v>
      </c>
      <c r="J279" s="42">
        <v>1</v>
      </c>
      <c r="K279" s="12">
        <v>1</v>
      </c>
      <c r="L279" s="42">
        <v>1</v>
      </c>
      <c r="M279" s="42">
        <v>2</v>
      </c>
      <c r="N279" s="12">
        <v>2</v>
      </c>
      <c r="O279" s="12">
        <v>1</v>
      </c>
      <c r="P279" s="42">
        <v>1</v>
      </c>
      <c r="Q279" s="42">
        <v>2</v>
      </c>
      <c r="R279" s="42">
        <v>2</v>
      </c>
      <c r="S279" s="42">
        <v>2</v>
      </c>
      <c r="T279" s="42">
        <v>3</v>
      </c>
      <c r="U279" s="42">
        <v>2</v>
      </c>
      <c r="V279" s="42">
        <v>3</v>
      </c>
    </row>
    <row r="280" spans="1:22" hidden="1">
      <c r="A280" s="49" t="s">
        <v>149</v>
      </c>
      <c r="F280" s="42">
        <v>2</v>
      </c>
      <c r="G280" s="42">
        <v>2</v>
      </c>
      <c r="H280" s="42">
        <v>1</v>
      </c>
      <c r="I280" s="42">
        <v>3</v>
      </c>
      <c r="J280" s="42">
        <v>3</v>
      </c>
      <c r="K280" s="12">
        <v>2</v>
      </c>
      <c r="L280" s="42">
        <v>2</v>
      </c>
      <c r="M280" s="42">
        <v>2</v>
      </c>
      <c r="N280" s="12">
        <v>2</v>
      </c>
      <c r="O280" s="12">
        <v>2</v>
      </c>
      <c r="P280" s="42">
        <v>2</v>
      </c>
      <c r="Q280" s="42">
        <v>2</v>
      </c>
      <c r="R280" s="42">
        <v>2</v>
      </c>
      <c r="S280" s="42">
        <v>1</v>
      </c>
      <c r="T280" s="42">
        <v>3</v>
      </c>
      <c r="U280" s="42">
        <v>2</v>
      </c>
      <c r="V280" s="42">
        <v>3</v>
      </c>
    </row>
    <row r="281" spans="1:22" hidden="1">
      <c r="A281" s="49" t="s">
        <v>41</v>
      </c>
      <c r="F281" s="42">
        <v>3</v>
      </c>
      <c r="G281" s="42">
        <v>1</v>
      </c>
      <c r="H281" s="42">
        <v>3</v>
      </c>
      <c r="I281" s="42">
        <v>2</v>
      </c>
      <c r="J281" s="42">
        <v>2</v>
      </c>
      <c r="K281" s="12">
        <v>3</v>
      </c>
      <c r="L281" s="42">
        <v>1</v>
      </c>
      <c r="M281" s="42">
        <v>2</v>
      </c>
      <c r="N281" s="12">
        <v>3</v>
      </c>
      <c r="O281" s="12">
        <v>3</v>
      </c>
      <c r="P281" s="42">
        <v>3</v>
      </c>
      <c r="Q281" s="42">
        <v>3</v>
      </c>
      <c r="R281" s="42">
        <v>3</v>
      </c>
      <c r="S281" s="42">
        <v>3</v>
      </c>
      <c r="T281" s="42">
        <v>3</v>
      </c>
      <c r="U281" s="42">
        <v>3</v>
      </c>
      <c r="V281" s="42">
        <v>3</v>
      </c>
    </row>
    <row r="282" spans="1:22" hidden="1">
      <c r="A282" s="49" t="s">
        <v>42</v>
      </c>
      <c r="F282" s="42">
        <v>2</v>
      </c>
      <c r="G282" s="42">
        <v>3</v>
      </c>
      <c r="H282" s="42">
        <v>3</v>
      </c>
      <c r="I282" s="42">
        <v>1</v>
      </c>
      <c r="J282" s="42">
        <v>1</v>
      </c>
      <c r="K282" s="12">
        <v>3</v>
      </c>
      <c r="L282" s="42">
        <v>3</v>
      </c>
      <c r="M282" s="42">
        <v>3</v>
      </c>
      <c r="N282" s="12">
        <v>3</v>
      </c>
      <c r="O282" s="12">
        <v>1</v>
      </c>
      <c r="P282" s="42">
        <v>1</v>
      </c>
      <c r="Q282" s="42">
        <v>1</v>
      </c>
      <c r="R282" s="42">
        <v>3</v>
      </c>
      <c r="S282" s="42">
        <v>2</v>
      </c>
      <c r="T282" s="42">
        <v>1</v>
      </c>
      <c r="U282" s="42">
        <v>3</v>
      </c>
      <c r="V282" s="42">
        <v>3</v>
      </c>
    </row>
    <row r="283" spans="1:22" hidden="1">
      <c r="A283" s="49" t="s">
        <v>43</v>
      </c>
      <c r="F283" s="42">
        <v>2</v>
      </c>
      <c r="G283" s="42">
        <v>1</v>
      </c>
      <c r="H283" s="42">
        <v>2</v>
      </c>
      <c r="I283" s="42">
        <v>3</v>
      </c>
      <c r="J283" s="42">
        <v>3</v>
      </c>
      <c r="K283" s="12">
        <v>2</v>
      </c>
      <c r="L283" s="42">
        <v>2</v>
      </c>
      <c r="M283" s="42">
        <v>1</v>
      </c>
      <c r="N283" s="12">
        <v>1</v>
      </c>
      <c r="O283" s="12">
        <v>3</v>
      </c>
      <c r="P283" s="42">
        <v>3</v>
      </c>
      <c r="Q283" s="42">
        <v>3</v>
      </c>
      <c r="R283" s="42">
        <v>2</v>
      </c>
      <c r="S283" s="42">
        <v>3</v>
      </c>
      <c r="T283" s="42">
        <v>3</v>
      </c>
      <c r="U283" s="42">
        <v>2</v>
      </c>
      <c r="V283" s="42">
        <v>3</v>
      </c>
    </row>
    <row r="284" spans="1:22" hidden="1">
      <c r="A284" s="49" t="s">
        <v>44</v>
      </c>
      <c r="F284" s="42">
        <v>2</v>
      </c>
      <c r="G284" s="42">
        <v>1</v>
      </c>
      <c r="H284" s="42">
        <v>3</v>
      </c>
      <c r="I284" s="42">
        <v>3</v>
      </c>
      <c r="J284" s="42">
        <v>3</v>
      </c>
      <c r="K284" s="12">
        <v>2</v>
      </c>
      <c r="L284" s="42">
        <v>3</v>
      </c>
      <c r="M284" s="42">
        <v>1</v>
      </c>
      <c r="N284" s="12">
        <v>1</v>
      </c>
      <c r="O284" s="12">
        <v>3</v>
      </c>
      <c r="P284" s="42">
        <v>3</v>
      </c>
      <c r="Q284" s="42">
        <v>3</v>
      </c>
      <c r="R284" s="42">
        <v>3</v>
      </c>
      <c r="S284" s="42">
        <v>3</v>
      </c>
      <c r="T284" s="42">
        <v>3</v>
      </c>
      <c r="U284" s="42">
        <v>3</v>
      </c>
      <c r="V284" s="42">
        <v>3</v>
      </c>
    </row>
    <row r="285" spans="1:22" hidden="1">
      <c r="A285" s="49" t="s">
        <v>45</v>
      </c>
      <c r="F285" s="42">
        <v>1</v>
      </c>
      <c r="G285" s="42">
        <v>3</v>
      </c>
      <c r="H285" s="42">
        <v>1</v>
      </c>
      <c r="I285" s="42">
        <v>3</v>
      </c>
      <c r="J285" s="42">
        <v>1</v>
      </c>
      <c r="K285" s="12">
        <v>1</v>
      </c>
      <c r="L285" s="42">
        <v>1</v>
      </c>
      <c r="M285" s="42">
        <v>3</v>
      </c>
      <c r="N285" s="12">
        <v>1</v>
      </c>
      <c r="O285" s="12">
        <v>1</v>
      </c>
      <c r="P285" s="42">
        <v>1</v>
      </c>
      <c r="Q285" s="42">
        <v>3</v>
      </c>
      <c r="R285" s="42">
        <v>1</v>
      </c>
      <c r="S285" s="42">
        <v>1</v>
      </c>
      <c r="T285" s="42">
        <v>1</v>
      </c>
      <c r="U285" s="42">
        <v>1</v>
      </c>
      <c r="V285" s="42">
        <v>3</v>
      </c>
    </row>
    <row r="286" spans="1:22" hidden="1"/>
    <row r="287" spans="1:22" hidden="1"/>
    <row r="288" spans="1:22" ht="16" hidden="1">
      <c r="A288" s="44" t="s">
        <v>131</v>
      </c>
    </row>
    <row r="289" spans="1:22" ht="16" hidden="1">
      <c r="A289" s="45" t="s">
        <v>132</v>
      </c>
      <c r="F289" s="46" t="s">
        <v>150</v>
      </c>
      <c r="G289" s="47" t="s">
        <v>151</v>
      </c>
      <c r="H289" s="47" t="s">
        <v>152</v>
      </c>
      <c r="I289" s="47" t="s">
        <v>153</v>
      </c>
      <c r="J289" s="47" t="s">
        <v>154</v>
      </c>
      <c r="K289" s="47" t="s">
        <v>155</v>
      </c>
      <c r="L289" s="48" t="s">
        <v>156</v>
      </c>
      <c r="M289" s="48" t="s">
        <v>157</v>
      </c>
      <c r="N289" s="48" t="s">
        <v>159</v>
      </c>
      <c r="O289" s="48" t="s">
        <v>158</v>
      </c>
      <c r="P289" s="48" t="s">
        <v>181</v>
      </c>
      <c r="Q289" s="48" t="s">
        <v>160</v>
      </c>
      <c r="R289" s="48" t="s">
        <v>125</v>
      </c>
      <c r="S289" s="48" t="s">
        <v>161</v>
      </c>
      <c r="T289" s="48" t="s">
        <v>162</v>
      </c>
      <c r="U289" s="48" t="s">
        <v>163</v>
      </c>
      <c r="V289" s="48" t="s">
        <v>169</v>
      </c>
    </row>
    <row r="290" spans="1:22" hidden="1">
      <c r="A290" s="49" t="s">
        <v>133</v>
      </c>
      <c r="F290" s="2">
        <f t="shared" ref="F290:U290" si="0">(Weight_1*F236)</f>
        <v>0</v>
      </c>
      <c r="G290" s="2">
        <f t="shared" si="0"/>
        <v>0</v>
      </c>
      <c r="H290" s="2">
        <f t="shared" si="0"/>
        <v>0</v>
      </c>
      <c r="I290" s="2">
        <f t="shared" si="0"/>
        <v>0</v>
      </c>
      <c r="J290" s="2">
        <f t="shared" si="0"/>
        <v>0</v>
      </c>
      <c r="K290" s="2">
        <f t="shared" si="0"/>
        <v>0</v>
      </c>
      <c r="L290" s="2">
        <f t="shared" si="0"/>
        <v>0</v>
      </c>
      <c r="M290" s="2">
        <f t="shared" si="0"/>
        <v>0</v>
      </c>
      <c r="N290" s="2">
        <f t="shared" si="0"/>
        <v>0</v>
      </c>
      <c r="O290" s="2">
        <f t="shared" si="0"/>
        <v>0</v>
      </c>
      <c r="P290" s="2">
        <f t="shared" si="0"/>
        <v>0</v>
      </c>
      <c r="Q290" s="2">
        <f t="shared" si="0"/>
        <v>0</v>
      </c>
      <c r="R290" s="2">
        <f t="shared" si="0"/>
        <v>0</v>
      </c>
      <c r="S290" s="2">
        <f t="shared" si="0"/>
        <v>0</v>
      </c>
      <c r="T290" s="2">
        <f t="shared" si="0"/>
        <v>0</v>
      </c>
      <c r="U290" s="2">
        <f t="shared" si="0"/>
        <v>0</v>
      </c>
      <c r="V290" s="2">
        <f t="shared" ref="V290" si="1">(Weight_1*V236)</f>
        <v>0</v>
      </c>
    </row>
    <row r="291" spans="1:22" hidden="1">
      <c r="A291" s="49" t="s">
        <v>134</v>
      </c>
      <c r="F291" s="2">
        <f t="shared" ref="F291:U291" si="2">(Weight_2*F237)</f>
        <v>0</v>
      </c>
      <c r="G291" s="2">
        <f t="shared" si="2"/>
        <v>0</v>
      </c>
      <c r="H291" s="2">
        <f t="shared" si="2"/>
        <v>0</v>
      </c>
      <c r="I291" s="2">
        <f t="shared" si="2"/>
        <v>0</v>
      </c>
      <c r="J291" s="2">
        <f t="shared" si="2"/>
        <v>0</v>
      </c>
      <c r="K291" s="2">
        <f t="shared" si="2"/>
        <v>0</v>
      </c>
      <c r="L291" s="2">
        <f t="shared" si="2"/>
        <v>0</v>
      </c>
      <c r="M291" s="2">
        <f t="shared" si="2"/>
        <v>0</v>
      </c>
      <c r="N291" s="2">
        <f t="shared" si="2"/>
        <v>0</v>
      </c>
      <c r="O291" s="2">
        <f t="shared" si="2"/>
        <v>0</v>
      </c>
      <c r="P291" s="2">
        <f t="shared" si="2"/>
        <v>0</v>
      </c>
      <c r="Q291" s="2">
        <f t="shared" si="2"/>
        <v>0</v>
      </c>
      <c r="R291" s="2">
        <f t="shared" si="2"/>
        <v>0</v>
      </c>
      <c r="S291" s="2">
        <f t="shared" si="2"/>
        <v>0</v>
      </c>
      <c r="T291" s="2">
        <f t="shared" si="2"/>
        <v>0</v>
      </c>
      <c r="U291" s="2">
        <f t="shared" si="2"/>
        <v>0</v>
      </c>
      <c r="V291" s="2">
        <f t="shared" ref="V291" si="3">(Weight_2*V237)</f>
        <v>0</v>
      </c>
    </row>
    <row r="292" spans="1:22" hidden="1">
      <c r="A292" s="49" t="s">
        <v>135</v>
      </c>
      <c r="F292" s="2">
        <f t="shared" ref="F292:U292" si="4">(Weight_3*F238)</f>
        <v>0</v>
      </c>
      <c r="G292" s="2">
        <f t="shared" si="4"/>
        <v>0</v>
      </c>
      <c r="H292" s="2">
        <f t="shared" si="4"/>
        <v>0</v>
      </c>
      <c r="I292" s="2">
        <f t="shared" si="4"/>
        <v>0</v>
      </c>
      <c r="J292" s="2">
        <f t="shared" si="4"/>
        <v>0</v>
      </c>
      <c r="K292" s="2">
        <f t="shared" si="4"/>
        <v>0</v>
      </c>
      <c r="L292" s="2">
        <f t="shared" si="4"/>
        <v>0</v>
      </c>
      <c r="M292" s="2">
        <f t="shared" si="4"/>
        <v>0</v>
      </c>
      <c r="N292" s="2">
        <f t="shared" si="4"/>
        <v>0</v>
      </c>
      <c r="O292" s="2">
        <f t="shared" si="4"/>
        <v>0</v>
      </c>
      <c r="P292" s="2">
        <f t="shared" si="4"/>
        <v>0</v>
      </c>
      <c r="Q292" s="2">
        <f t="shared" si="4"/>
        <v>0</v>
      </c>
      <c r="R292" s="2">
        <f t="shared" si="4"/>
        <v>0</v>
      </c>
      <c r="S292" s="2">
        <f t="shared" si="4"/>
        <v>0</v>
      </c>
      <c r="T292" s="2">
        <f t="shared" si="4"/>
        <v>0</v>
      </c>
      <c r="U292" s="2">
        <f t="shared" si="4"/>
        <v>0</v>
      </c>
      <c r="V292" s="2">
        <f t="shared" ref="V292" si="5">(Weight_3*V238)</f>
        <v>0</v>
      </c>
    </row>
    <row r="293" spans="1:22" hidden="1">
      <c r="A293" s="49" t="s">
        <v>190</v>
      </c>
      <c r="F293" s="2">
        <f t="shared" ref="F293:U293" si="6">(Weight_4*F239)</f>
        <v>0</v>
      </c>
      <c r="G293" s="2">
        <f t="shared" si="6"/>
        <v>0</v>
      </c>
      <c r="H293" s="2">
        <f t="shared" si="6"/>
        <v>0</v>
      </c>
      <c r="I293" s="2">
        <f t="shared" si="6"/>
        <v>0</v>
      </c>
      <c r="J293" s="2">
        <f t="shared" si="6"/>
        <v>0</v>
      </c>
      <c r="K293" s="2">
        <f t="shared" si="6"/>
        <v>0</v>
      </c>
      <c r="L293" s="2">
        <f t="shared" si="6"/>
        <v>0</v>
      </c>
      <c r="M293" s="2">
        <f t="shared" si="6"/>
        <v>0</v>
      </c>
      <c r="N293" s="2">
        <f t="shared" si="6"/>
        <v>0</v>
      </c>
      <c r="O293" s="2">
        <f t="shared" si="6"/>
        <v>0</v>
      </c>
      <c r="P293" s="2">
        <f t="shared" si="6"/>
        <v>0</v>
      </c>
      <c r="Q293" s="2">
        <f t="shared" si="6"/>
        <v>0</v>
      </c>
      <c r="R293" s="2">
        <f t="shared" si="6"/>
        <v>0</v>
      </c>
      <c r="S293" s="2">
        <f t="shared" si="6"/>
        <v>0</v>
      </c>
      <c r="T293" s="2">
        <f t="shared" si="6"/>
        <v>0</v>
      </c>
      <c r="U293" s="2">
        <f t="shared" si="6"/>
        <v>0</v>
      </c>
      <c r="V293" s="2">
        <f t="shared" ref="V293" si="7">(Weight_4*V239)</f>
        <v>0</v>
      </c>
    </row>
    <row r="294" spans="1:22" hidden="1">
      <c r="A294" s="49" t="s">
        <v>136</v>
      </c>
      <c r="F294" s="2">
        <f t="shared" ref="F294:U294" si="8">(Weight_5*F240)</f>
        <v>0</v>
      </c>
      <c r="G294" s="2">
        <f t="shared" si="8"/>
        <v>0</v>
      </c>
      <c r="H294" s="2">
        <f t="shared" si="8"/>
        <v>0</v>
      </c>
      <c r="I294" s="2">
        <f t="shared" si="8"/>
        <v>0</v>
      </c>
      <c r="J294" s="2">
        <f t="shared" si="8"/>
        <v>0</v>
      </c>
      <c r="K294" s="2">
        <f t="shared" si="8"/>
        <v>0</v>
      </c>
      <c r="L294" s="2">
        <f t="shared" si="8"/>
        <v>0</v>
      </c>
      <c r="M294" s="2">
        <f t="shared" si="8"/>
        <v>0</v>
      </c>
      <c r="N294" s="2">
        <f t="shared" si="8"/>
        <v>0</v>
      </c>
      <c r="O294" s="2">
        <f t="shared" si="8"/>
        <v>0</v>
      </c>
      <c r="P294" s="2">
        <f t="shared" si="8"/>
        <v>0</v>
      </c>
      <c r="Q294" s="2">
        <f t="shared" si="8"/>
        <v>0</v>
      </c>
      <c r="R294" s="2">
        <f t="shared" si="8"/>
        <v>0</v>
      </c>
      <c r="S294" s="2">
        <f t="shared" si="8"/>
        <v>0</v>
      </c>
      <c r="T294" s="2">
        <f t="shared" si="8"/>
        <v>0</v>
      </c>
      <c r="U294" s="2">
        <f t="shared" si="8"/>
        <v>0</v>
      </c>
      <c r="V294" s="2">
        <f t="shared" ref="V294" si="9">(Weight_5*V240)</f>
        <v>0</v>
      </c>
    </row>
    <row r="295" spans="1:22" hidden="1">
      <c r="A295" s="49" t="s">
        <v>14</v>
      </c>
      <c r="F295" s="2">
        <f t="shared" ref="F295:U295" si="10">(Weight_6*F241)</f>
        <v>0</v>
      </c>
      <c r="G295" s="2">
        <f t="shared" si="10"/>
        <v>0</v>
      </c>
      <c r="H295" s="2">
        <f t="shared" si="10"/>
        <v>0</v>
      </c>
      <c r="I295" s="2">
        <f t="shared" si="10"/>
        <v>0</v>
      </c>
      <c r="J295" s="2">
        <f t="shared" si="10"/>
        <v>0</v>
      </c>
      <c r="K295" s="2">
        <f t="shared" si="10"/>
        <v>0</v>
      </c>
      <c r="L295" s="2">
        <f t="shared" si="10"/>
        <v>0</v>
      </c>
      <c r="M295" s="2">
        <f t="shared" si="10"/>
        <v>0</v>
      </c>
      <c r="N295" s="2">
        <f t="shared" si="10"/>
        <v>0</v>
      </c>
      <c r="O295" s="2">
        <f t="shared" si="10"/>
        <v>0</v>
      </c>
      <c r="P295" s="2">
        <f t="shared" si="10"/>
        <v>0</v>
      </c>
      <c r="Q295" s="2">
        <f t="shared" si="10"/>
        <v>0</v>
      </c>
      <c r="R295" s="2">
        <f t="shared" si="10"/>
        <v>0</v>
      </c>
      <c r="S295" s="2">
        <f t="shared" si="10"/>
        <v>0</v>
      </c>
      <c r="T295" s="2">
        <f t="shared" si="10"/>
        <v>0</v>
      </c>
      <c r="U295" s="2">
        <f t="shared" si="10"/>
        <v>0</v>
      </c>
      <c r="V295" s="2">
        <f t="shared" ref="V295" si="11">(Weight_6*V241)</f>
        <v>0</v>
      </c>
    </row>
    <row r="296" spans="1:22" hidden="1">
      <c r="A296" s="49" t="s">
        <v>15</v>
      </c>
      <c r="F296" s="2">
        <f t="shared" ref="F296:U296" si="12">(Weight_7*F242)</f>
        <v>0</v>
      </c>
      <c r="G296" s="2">
        <f t="shared" si="12"/>
        <v>0</v>
      </c>
      <c r="H296" s="2">
        <f t="shared" si="12"/>
        <v>0</v>
      </c>
      <c r="I296" s="2">
        <f t="shared" si="12"/>
        <v>0</v>
      </c>
      <c r="J296" s="2">
        <f t="shared" si="12"/>
        <v>0</v>
      </c>
      <c r="K296" s="2">
        <f t="shared" si="12"/>
        <v>0</v>
      </c>
      <c r="L296" s="2">
        <f t="shared" si="12"/>
        <v>0</v>
      </c>
      <c r="M296" s="2">
        <f t="shared" si="12"/>
        <v>0</v>
      </c>
      <c r="N296" s="2">
        <f t="shared" si="12"/>
        <v>0</v>
      </c>
      <c r="O296" s="2">
        <f t="shared" si="12"/>
        <v>0</v>
      </c>
      <c r="P296" s="2">
        <f t="shared" si="12"/>
        <v>0</v>
      </c>
      <c r="Q296" s="2">
        <f t="shared" si="12"/>
        <v>0</v>
      </c>
      <c r="R296" s="2">
        <f t="shared" si="12"/>
        <v>0</v>
      </c>
      <c r="S296" s="2">
        <f t="shared" si="12"/>
        <v>0</v>
      </c>
      <c r="T296" s="2">
        <f t="shared" si="12"/>
        <v>0</v>
      </c>
      <c r="U296" s="2">
        <f t="shared" si="12"/>
        <v>0</v>
      </c>
      <c r="V296" s="2">
        <f t="shared" ref="V296" si="13">(Weight_7*V242)</f>
        <v>0</v>
      </c>
    </row>
    <row r="297" spans="1:22" hidden="1">
      <c r="A297" s="49" t="s">
        <v>137</v>
      </c>
      <c r="F297" s="2">
        <f t="shared" ref="F297:U297" si="14">(Weight_8*F243)</f>
        <v>0</v>
      </c>
      <c r="G297" s="2">
        <f t="shared" si="14"/>
        <v>0</v>
      </c>
      <c r="H297" s="2">
        <f t="shared" si="14"/>
        <v>0</v>
      </c>
      <c r="I297" s="2">
        <f t="shared" si="14"/>
        <v>0</v>
      </c>
      <c r="J297" s="2">
        <f t="shared" si="14"/>
        <v>0</v>
      </c>
      <c r="K297" s="2">
        <f t="shared" si="14"/>
        <v>0</v>
      </c>
      <c r="L297" s="2">
        <f t="shared" si="14"/>
        <v>0</v>
      </c>
      <c r="M297" s="2">
        <f t="shared" si="14"/>
        <v>0</v>
      </c>
      <c r="N297" s="2">
        <f t="shared" si="14"/>
        <v>0</v>
      </c>
      <c r="O297" s="2">
        <f t="shared" si="14"/>
        <v>0</v>
      </c>
      <c r="P297" s="2">
        <f t="shared" si="14"/>
        <v>0</v>
      </c>
      <c r="Q297" s="2">
        <f t="shared" si="14"/>
        <v>0</v>
      </c>
      <c r="R297" s="2">
        <f t="shared" si="14"/>
        <v>0</v>
      </c>
      <c r="S297" s="2">
        <f t="shared" si="14"/>
        <v>0</v>
      </c>
      <c r="T297" s="2">
        <f t="shared" si="14"/>
        <v>0</v>
      </c>
      <c r="U297" s="2">
        <f t="shared" si="14"/>
        <v>0</v>
      </c>
      <c r="V297" s="2">
        <f t="shared" ref="V297" si="15">(Weight_8*V243)</f>
        <v>0</v>
      </c>
    </row>
    <row r="298" spans="1:22" hidden="1">
      <c r="A298" s="49" t="s">
        <v>16</v>
      </c>
      <c r="F298" s="2">
        <f t="shared" ref="F298:U298" si="16">(Weight_9*F244)</f>
        <v>0</v>
      </c>
      <c r="G298" s="2">
        <f t="shared" si="16"/>
        <v>0</v>
      </c>
      <c r="H298" s="2">
        <f t="shared" si="16"/>
        <v>0</v>
      </c>
      <c r="I298" s="2">
        <f t="shared" si="16"/>
        <v>0</v>
      </c>
      <c r="J298" s="2">
        <f t="shared" si="16"/>
        <v>0</v>
      </c>
      <c r="K298" s="2">
        <f t="shared" si="16"/>
        <v>0</v>
      </c>
      <c r="L298" s="2">
        <f t="shared" si="16"/>
        <v>0</v>
      </c>
      <c r="M298" s="2">
        <f t="shared" si="16"/>
        <v>0</v>
      </c>
      <c r="N298" s="2">
        <f t="shared" si="16"/>
        <v>0</v>
      </c>
      <c r="O298" s="2">
        <f t="shared" si="16"/>
        <v>0</v>
      </c>
      <c r="P298" s="2">
        <f t="shared" si="16"/>
        <v>0</v>
      </c>
      <c r="Q298" s="2">
        <f t="shared" si="16"/>
        <v>0</v>
      </c>
      <c r="R298" s="2">
        <f t="shared" si="16"/>
        <v>0</v>
      </c>
      <c r="S298" s="2">
        <f t="shared" si="16"/>
        <v>0</v>
      </c>
      <c r="T298" s="2">
        <f t="shared" si="16"/>
        <v>0</v>
      </c>
      <c r="U298" s="2">
        <f t="shared" si="16"/>
        <v>0</v>
      </c>
      <c r="V298" s="2">
        <f t="shared" ref="V298" si="17">(Weight_9*V244)</f>
        <v>0</v>
      </c>
    </row>
    <row r="299" spans="1:22" hidden="1">
      <c r="A299" s="49" t="s">
        <v>138</v>
      </c>
      <c r="F299" s="2">
        <f t="shared" ref="F299:U299" si="18">(Weight_10*F245)</f>
        <v>0</v>
      </c>
      <c r="G299" s="2">
        <f t="shared" si="18"/>
        <v>0</v>
      </c>
      <c r="H299" s="2">
        <f t="shared" si="18"/>
        <v>0</v>
      </c>
      <c r="I299" s="2">
        <f t="shared" si="18"/>
        <v>0</v>
      </c>
      <c r="J299" s="2">
        <f t="shared" si="18"/>
        <v>0</v>
      </c>
      <c r="K299" s="2">
        <f t="shared" si="18"/>
        <v>0</v>
      </c>
      <c r="L299" s="2">
        <f t="shared" si="18"/>
        <v>0</v>
      </c>
      <c r="M299" s="2">
        <f t="shared" si="18"/>
        <v>0</v>
      </c>
      <c r="N299" s="2">
        <f t="shared" si="18"/>
        <v>0</v>
      </c>
      <c r="O299" s="2">
        <f t="shared" si="18"/>
        <v>0</v>
      </c>
      <c r="P299" s="2">
        <f t="shared" si="18"/>
        <v>0</v>
      </c>
      <c r="Q299" s="2">
        <f t="shared" si="18"/>
        <v>0</v>
      </c>
      <c r="R299" s="2">
        <f t="shared" si="18"/>
        <v>0</v>
      </c>
      <c r="S299" s="2">
        <f t="shared" si="18"/>
        <v>0</v>
      </c>
      <c r="T299" s="2">
        <f t="shared" si="18"/>
        <v>0</v>
      </c>
      <c r="U299" s="2">
        <f t="shared" si="18"/>
        <v>0</v>
      </c>
      <c r="V299" s="2">
        <f t="shared" ref="V299" si="19">(Weight_10*V245)</f>
        <v>0</v>
      </c>
    </row>
    <row r="300" spans="1:22" hidden="1">
      <c r="A300" s="49" t="s">
        <v>17</v>
      </c>
      <c r="F300" s="2">
        <f t="shared" ref="F300:U300" si="20">(Weight_11*F246)</f>
        <v>0</v>
      </c>
      <c r="G300" s="2">
        <f t="shared" si="20"/>
        <v>0</v>
      </c>
      <c r="H300" s="2">
        <f t="shared" si="20"/>
        <v>0</v>
      </c>
      <c r="I300" s="2">
        <f t="shared" si="20"/>
        <v>0</v>
      </c>
      <c r="J300" s="2">
        <f t="shared" si="20"/>
        <v>0</v>
      </c>
      <c r="K300" s="2">
        <f t="shared" si="20"/>
        <v>0</v>
      </c>
      <c r="L300" s="2">
        <f t="shared" si="20"/>
        <v>0</v>
      </c>
      <c r="M300" s="2">
        <f t="shared" si="20"/>
        <v>0</v>
      </c>
      <c r="N300" s="2">
        <f t="shared" si="20"/>
        <v>0</v>
      </c>
      <c r="O300" s="2">
        <f t="shared" si="20"/>
        <v>0</v>
      </c>
      <c r="P300" s="2">
        <f t="shared" si="20"/>
        <v>0</v>
      </c>
      <c r="Q300" s="2">
        <f t="shared" si="20"/>
        <v>0</v>
      </c>
      <c r="R300" s="2">
        <f t="shared" si="20"/>
        <v>0</v>
      </c>
      <c r="S300" s="2">
        <f t="shared" si="20"/>
        <v>0</v>
      </c>
      <c r="T300" s="2">
        <f t="shared" si="20"/>
        <v>0</v>
      </c>
      <c r="U300" s="2">
        <f t="shared" si="20"/>
        <v>0</v>
      </c>
      <c r="V300" s="2">
        <f t="shared" ref="V300" si="21">(Weight_11*V246)</f>
        <v>0</v>
      </c>
    </row>
    <row r="301" spans="1:22" hidden="1">
      <c r="A301" s="49" t="s">
        <v>18</v>
      </c>
      <c r="F301" s="2">
        <f t="shared" ref="F301:U301" si="22">(Weight_12*F247)</f>
        <v>0</v>
      </c>
      <c r="G301" s="2">
        <f t="shared" si="22"/>
        <v>0</v>
      </c>
      <c r="H301" s="2">
        <f t="shared" si="22"/>
        <v>0</v>
      </c>
      <c r="I301" s="2">
        <f t="shared" si="22"/>
        <v>0</v>
      </c>
      <c r="J301" s="2">
        <f t="shared" si="22"/>
        <v>0</v>
      </c>
      <c r="K301" s="2">
        <f t="shared" si="22"/>
        <v>0</v>
      </c>
      <c r="L301" s="2">
        <f t="shared" si="22"/>
        <v>0</v>
      </c>
      <c r="M301" s="2">
        <f t="shared" si="22"/>
        <v>0</v>
      </c>
      <c r="N301" s="2">
        <f t="shared" si="22"/>
        <v>0</v>
      </c>
      <c r="O301" s="2">
        <f t="shared" si="22"/>
        <v>0</v>
      </c>
      <c r="P301" s="2">
        <f t="shared" si="22"/>
        <v>0</v>
      </c>
      <c r="Q301" s="2">
        <f t="shared" si="22"/>
        <v>0</v>
      </c>
      <c r="R301" s="2">
        <f t="shared" si="22"/>
        <v>0</v>
      </c>
      <c r="S301" s="2">
        <f t="shared" si="22"/>
        <v>0</v>
      </c>
      <c r="T301" s="2">
        <f t="shared" si="22"/>
        <v>0</v>
      </c>
      <c r="U301" s="2">
        <f t="shared" si="22"/>
        <v>0</v>
      </c>
      <c r="V301" s="2">
        <f t="shared" ref="V301" si="23">(Weight_12*V247)</f>
        <v>0</v>
      </c>
    </row>
    <row r="302" spans="1:22" hidden="1">
      <c r="A302" s="49" t="s">
        <v>19</v>
      </c>
      <c r="F302" s="2">
        <f t="shared" ref="F302:U302" si="24">(Weight_13*F248)</f>
        <v>0</v>
      </c>
      <c r="G302" s="2">
        <f t="shared" si="24"/>
        <v>0</v>
      </c>
      <c r="H302" s="2">
        <f t="shared" si="24"/>
        <v>0</v>
      </c>
      <c r="I302" s="2">
        <f t="shared" si="24"/>
        <v>0</v>
      </c>
      <c r="J302" s="2">
        <f t="shared" si="24"/>
        <v>0</v>
      </c>
      <c r="K302" s="2">
        <f t="shared" si="24"/>
        <v>0</v>
      </c>
      <c r="L302" s="2">
        <f t="shared" si="24"/>
        <v>0</v>
      </c>
      <c r="M302" s="2">
        <f t="shared" si="24"/>
        <v>0</v>
      </c>
      <c r="N302" s="2">
        <f t="shared" si="24"/>
        <v>0</v>
      </c>
      <c r="O302" s="2">
        <f t="shared" si="24"/>
        <v>0</v>
      </c>
      <c r="P302" s="2">
        <f t="shared" si="24"/>
        <v>0</v>
      </c>
      <c r="Q302" s="2">
        <f t="shared" si="24"/>
        <v>0</v>
      </c>
      <c r="R302" s="2">
        <f t="shared" si="24"/>
        <v>0</v>
      </c>
      <c r="S302" s="2">
        <f t="shared" si="24"/>
        <v>0</v>
      </c>
      <c r="T302" s="2">
        <f t="shared" si="24"/>
        <v>0</v>
      </c>
      <c r="U302" s="2">
        <f t="shared" si="24"/>
        <v>0</v>
      </c>
      <c r="V302" s="2">
        <f t="shared" ref="V302" si="25">(Weight_13*V248)</f>
        <v>0</v>
      </c>
    </row>
    <row r="303" spans="1:22" hidden="1">
      <c r="A303" s="49" t="s">
        <v>139</v>
      </c>
      <c r="F303" s="2">
        <f t="shared" ref="F303:U303" si="26">(Weight_14*F249)</f>
        <v>0</v>
      </c>
      <c r="G303" s="2">
        <f t="shared" si="26"/>
        <v>0</v>
      </c>
      <c r="H303" s="2">
        <f t="shared" si="26"/>
        <v>0</v>
      </c>
      <c r="I303" s="2">
        <f t="shared" si="26"/>
        <v>0</v>
      </c>
      <c r="J303" s="2">
        <f t="shared" si="26"/>
        <v>0</v>
      </c>
      <c r="K303" s="2">
        <f t="shared" si="26"/>
        <v>0</v>
      </c>
      <c r="L303" s="2">
        <f t="shared" si="26"/>
        <v>0</v>
      </c>
      <c r="M303" s="2">
        <f t="shared" si="26"/>
        <v>0</v>
      </c>
      <c r="N303" s="2">
        <f t="shared" si="26"/>
        <v>0</v>
      </c>
      <c r="O303" s="2">
        <f t="shared" si="26"/>
        <v>0</v>
      </c>
      <c r="P303" s="2">
        <f t="shared" si="26"/>
        <v>0</v>
      </c>
      <c r="Q303" s="2">
        <f t="shared" si="26"/>
        <v>0</v>
      </c>
      <c r="R303" s="2">
        <f t="shared" si="26"/>
        <v>0</v>
      </c>
      <c r="S303" s="2">
        <f t="shared" si="26"/>
        <v>0</v>
      </c>
      <c r="T303" s="2">
        <f t="shared" si="26"/>
        <v>0</v>
      </c>
      <c r="U303" s="2">
        <f t="shared" si="26"/>
        <v>0</v>
      </c>
      <c r="V303" s="2">
        <f t="shared" ref="V303" si="27">(Weight_14*V249)</f>
        <v>0</v>
      </c>
    </row>
    <row r="304" spans="1:22" hidden="1">
      <c r="A304" s="49" t="s">
        <v>140</v>
      </c>
      <c r="F304" s="2">
        <f t="shared" ref="F304:U304" si="28">(Weight_15*F250)</f>
        <v>0</v>
      </c>
      <c r="G304" s="2">
        <f t="shared" si="28"/>
        <v>0</v>
      </c>
      <c r="H304" s="2">
        <f t="shared" si="28"/>
        <v>0</v>
      </c>
      <c r="I304" s="2">
        <f t="shared" si="28"/>
        <v>0</v>
      </c>
      <c r="J304" s="2">
        <f t="shared" si="28"/>
        <v>0</v>
      </c>
      <c r="K304" s="2">
        <f t="shared" si="28"/>
        <v>0</v>
      </c>
      <c r="L304" s="2">
        <f t="shared" si="28"/>
        <v>0</v>
      </c>
      <c r="M304" s="2">
        <f t="shared" si="28"/>
        <v>0</v>
      </c>
      <c r="N304" s="2">
        <f t="shared" si="28"/>
        <v>0</v>
      </c>
      <c r="O304" s="2">
        <f t="shared" si="28"/>
        <v>0</v>
      </c>
      <c r="P304" s="2">
        <f t="shared" si="28"/>
        <v>0</v>
      </c>
      <c r="Q304" s="2">
        <f t="shared" si="28"/>
        <v>0</v>
      </c>
      <c r="R304" s="2">
        <f t="shared" si="28"/>
        <v>0</v>
      </c>
      <c r="S304" s="2">
        <f t="shared" si="28"/>
        <v>0</v>
      </c>
      <c r="T304" s="2">
        <f t="shared" si="28"/>
        <v>0</v>
      </c>
      <c r="U304" s="2">
        <f t="shared" si="28"/>
        <v>0</v>
      </c>
      <c r="V304" s="2">
        <f t="shared" ref="V304" si="29">(Weight_15*V250)</f>
        <v>0</v>
      </c>
    </row>
    <row r="305" spans="1:22" hidden="1">
      <c r="A305" s="49" t="s">
        <v>141</v>
      </c>
      <c r="F305" s="2">
        <f t="shared" ref="F305:U305" si="30">(Weight_16*F251)</f>
        <v>0</v>
      </c>
      <c r="G305" s="2">
        <f t="shared" si="30"/>
        <v>0</v>
      </c>
      <c r="H305" s="2">
        <f t="shared" si="30"/>
        <v>0</v>
      </c>
      <c r="I305" s="2">
        <f t="shared" si="30"/>
        <v>0</v>
      </c>
      <c r="J305" s="2">
        <f t="shared" si="30"/>
        <v>0</v>
      </c>
      <c r="K305" s="2">
        <f t="shared" si="30"/>
        <v>0</v>
      </c>
      <c r="L305" s="2">
        <f t="shared" si="30"/>
        <v>0</v>
      </c>
      <c r="M305" s="2">
        <f t="shared" si="30"/>
        <v>0</v>
      </c>
      <c r="N305" s="2">
        <f t="shared" si="30"/>
        <v>0</v>
      </c>
      <c r="O305" s="2">
        <f t="shared" si="30"/>
        <v>0</v>
      </c>
      <c r="P305" s="2">
        <f t="shared" si="30"/>
        <v>0</v>
      </c>
      <c r="Q305" s="2">
        <f t="shared" si="30"/>
        <v>0</v>
      </c>
      <c r="R305" s="2">
        <f t="shared" si="30"/>
        <v>0</v>
      </c>
      <c r="S305" s="2">
        <f t="shared" si="30"/>
        <v>0</v>
      </c>
      <c r="T305" s="2">
        <f t="shared" si="30"/>
        <v>0</v>
      </c>
      <c r="U305" s="2">
        <f t="shared" si="30"/>
        <v>0</v>
      </c>
      <c r="V305" s="2">
        <f t="shared" ref="V305" si="31">(Weight_16*V251)</f>
        <v>0</v>
      </c>
    </row>
    <row r="306" spans="1:22" hidden="1">
      <c r="A306" s="49" t="s">
        <v>20</v>
      </c>
      <c r="F306" s="2">
        <f t="shared" ref="F306:U306" si="32">(Weight_17*F252)</f>
        <v>0</v>
      </c>
      <c r="G306" s="2">
        <f t="shared" si="32"/>
        <v>0</v>
      </c>
      <c r="H306" s="2">
        <f t="shared" si="32"/>
        <v>0</v>
      </c>
      <c r="I306" s="2">
        <f t="shared" si="32"/>
        <v>0</v>
      </c>
      <c r="J306" s="2">
        <f t="shared" si="32"/>
        <v>0</v>
      </c>
      <c r="K306" s="2">
        <f t="shared" si="32"/>
        <v>0</v>
      </c>
      <c r="L306" s="2">
        <f t="shared" si="32"/>
        <v>0</v>
      </c>
      <c r="M306" s="2">
        <f t="shared" si="32"/>
        <v>0</v>
      </c>
      <c r="N306" s="2">
        <f t="shared" si="32"/>
        <v>0</v>
      </c>
      <c r="O306" s="2">
        <f t="shared" si="32"/>
        <v>0</v>
      </c>
      <c r="P306" s="2">
        <f t="shared" si="32"/>
        <v>0</v>
      </c>
      <c r="Q306" s="2">
        <f t="shared" si="32"/>
        <v>0</v>
      </c>
      <c r="R306" s="2">
        <f t="shared" si="32"/>
        <v>0</v>
      </c>
      <c r="S306" s="2">
        <f t="shared" si="32"/>
        <v>0</v>
      </c>
      <c r="T306" s="2">
        <f t="shared" si="32"/>
        <v>0</v>
      </c>
      <c r="U306" s="2">
        <f t="shared" si="32"/>
        <v>0</v>
      </c>
      <c r="V306" s="2">
        <f t="shared" ref="V306" si="33">(Weight_17*V252)</f>
        <v>0</v>
      </c>
    </row>
    <row r="307" spans="1:22" hidden="1">
      <c r="A307" s="49" t="s">
        <v>21</v>
      </c>
      <c r="F307" s="2">
        <f t="shared" ref="F307:U307" si="34">(Weight_18*F253)</f>
        <v>0</v>
      </c>
      <c r="G307" s="2">
        <f t="shared" si="34"/>
        <v>0</v>
      </c>
      <c r="H307" s="2">
        <f t="shared" si="34"/>
        <v>0</v>
      </c>
      <c r="I307" s="2">
        <f t="shared" si="34"/>
        <v>0</v>
      </c>
      <c r="J307" s="2">
        <f t="shared" si="34"/>
        <v>0</v>
      </c>
      <c r="K307" s="2">
        <f t="shared" si="34"/>
        <v>0</v>
      </c>
      <c r="L307" s="2">
        <f t="shared" si="34"/>
        <v>0</v>
      </c>
      <c r="M307" s="2">
        <f t="shared" si="34"/>
        <v>0</v>
      </c>
      <c r="N307" s="2">
        <f t="shared" si="34"/>
        <v>0</v>
      </c>
      <c r="O307" s="2">
        <f t="shared" si="34"/>
        <v>0</v>
      </c>
      <c r="P307" s="2">
        <f t="shared" si="34"/>
        <v>0</v>
      </c>
      <c r="Q307" s="2">
        <f t="shared" si="34"/>
        <v>0</v>
      </c>
      <c r="R307" s="2">
        <f t="shared" si="34"/>
        <v>0</v>
      </c>
      <c r="S307" s="2">
        <f t="shared" si="34"/>
        <v>0</v>
      </c>
      <c r="T307" s="2">
        <f t="shared" si="34"/>
        <v>0</v>
      </c>
      <c r="U307" s="2">
        <f t="shared" si="34"/>
        <v>0</v>
      </c>
      <c r="V307" s="2">
        <f t="shared" ref="V307" si="35">(Weight_18*V253)</f>
        <v>0</v>
      </c>
    </row>
    <row r="308" spans="1:22" hidden="1">
      <c r="A308" s="49" t="s">
        <v>142</v>
      </c>
      <c r="F308" s="2">
        <f t="shared" ref="F308:U308" si="36">(Weight_19*F254)</f>
        <v>0</v>
      </c>
      <c r="G308" s="2">
        <f t="shared" si="36"/>
        <v>0</v>
      </c>
      <c r="H308" s="2">
        <f t="shared" si="36"/>
        <v>0</v>
      </c>
      <c r="I308" s="2">
        <f t="shared" si="36"/>
        <v>0</v>
      </c>
      <c r="J308" s="2">
        <f t="shared" si="36"/>
        <v>0</v>
      </c>
      <c r="K308" s="2">
        <f t="shared" si="36"/>
        <v>0</v>
      </c>
      <c r="L308" s="2">
        <f t="shared" si="36"/>
        <v>0</v>
      </c>
      <c r="M308" s="2">
        <f t="shared" si="36"/>
        <v>0</v>
      </c>
      <c r="N308" s="2">
        <f t="shared" si="36"/>
        <v>0</v>
      </c>
      <c r="O308" s="2">
        <f t="shared" si="36"/>
        <v>0</v>
      </c>
      <c r="P308" s="2">
        <f t="shared" si="36"/>
        <v>0</v>
      </c>
      <c r="Q308" s="2">
        <f t="shared" si="36"/>
        <v>0</v>
      </c>
      <c r="R308" s="2">
        <f t="shared" si="36"/>
        <v>0</v>
      </c>
      <c r="S308" s="2">
        <f t="shared" si="36"/>
        <v>0</v>
      </c>
      <c r="T308" s="2">
        <f t="shared" si="36"/>
        <v>0</v>
      </c>
      <c r="U308" s="2">
        <f t="shared" si="36"/>
        <v>0</v>
      </c>
      <c r="V308" s="2">
        <f t="shared" ref="V308" si="37">(Weight_19*V254)</f>
        <v>0</v>
      </c>
    </row>
    <row r="309" spans="1:22" hidden="1">
      <c r="A309" s="49" t="s">
        <v>22</v>
      </c>
      <c r="F309" s="2">
        <f t="shared" ref="F309:U309" si="38">(Weight_20*F255)</f>
        <v>0</v>
      </c>
      <c r="G309" s="2">
        <f t="shared" si="38"/>
        <v>0</v>
      </c>
      <c r="H309" s="2">
        <f t="shared" si="38"/>
        <v>0</v>
      </c>
      <c r="I309" s="2">
        <f t="shared" si="38"/>
        <v>0</v>
      </c>
      <c r="J309" s="2">
        <f t="shared" si="38"/>
        <v>0</v>
      </c>
      <c r="K309" s="2">
        <f t="shared" si="38"/>
        <v>0</v>
      </c>
      <c r="L309" s="2">
        <f t="shared" si="38"/>
        <v>0</v>
      </c>
      <c r="M309" s="2">
        <f t="shared" si="38"/>
        <v>0</v>
      </c>
      <c r="N309" s="2">
        <f t="shared" si="38"/>
        <v>0</v>
      </c>
      <c r="O309" s="2">
        <f t="shared" si="38"/>
        <v>0</v>
      </c>
      <c r="P309" s="2">
        <f t="shared" si="38"/>
        <v>0</v>
      </c>
      <c r="Q309" s="2">
        <f t="shared" si="38"/>
        <v>0</v>
      </c>
      <c r="R309" s="2">
        <f t="shared" si="38"/>
        <v>0</v>
      </c>
      <c r="S309" s="2">
        <f t="shared" si="38"/>
        <v>0</v>
      </c>
      <c r="T309" s="2">
        <f t="shared" si="38"/>
        <v>0</v>
      </c>
      <c r="U309" s="2">
        <f t="shared" si="38"/>
        <v>0</v>
      </c>
      <c r="V309" s="2">
        <f t="shared" ref="V309" si="39">(Weight_20*V255)</f>
        <v>0</v>
      </c>
    </row>
    <row r="310" spans="1:22" hidden="1">
      <c r="A310" s="49" t="s">
        <v>23</v>
      </c>
      <c r="F310" s="2">
        <f t="shared" ref="F310:U310" si="40">(Weight_21*F256)</f>
        <v>0</v>
      </c>
      <c r="G310" s="2">
        <f t="shared" si="40"/>
        <v>0</v>
      </c>
      <c r="H310" s="2">
        <f t="shared" si="40"/>
        <v>0</v>
      </c>
      <c r="I310" s="2">
        <f t="shared" si="40"/>
        <v>0</v>
      </c>
      <c r="J310" s="2">
        <f t="shared" si="40"/>
        <v>0</v>
      </c>
      <c r="K310" s="2">
        <f t="shared" si="40"/>
        <v>0</v>
      </c>
      <c r="L310" s="2">
        <f t="shared" si="40"/>
        <v>0</v>
      </c>
      <c r="M310" s="2">
        <f t="shared" si="40"/>
        <v>0</v>
      </c>
      <c r="N310" s="2">
        <f t="shared" si="40"/>
        <v>0</v>
      </c>
      <c r="O310" s="2">
        <f t="shared" si="40"/>
        <v>0</v>
      </c>
      <c r="P310" s="2">
        <f t="shared" si="40"/>
        <v>0</v>
      </c>
      <c r="Q310" s="2">
        <f t="shared" si="40"/>
        <v>0</v>
      </c>
      <c r="R310" s="2">
        <f t="shared" si="40"/>
        <v>0</v>
      </c>
      <c r="S310" s="2">
        <f t="shared" si="40"/>
        <v>0</v>
      </c>
      <c r="T310" s="2">
        <f t="shared" si="40"/>
        <v>0</v>
      </c>
      <c r="U310" s="2">
        <f t="shared" si="40"/>
        <v>0</v>
      </c>
      <c r="V310" s="2">
        <f t="shared" ref="V310" si="41">(Weight_21*V256)</f>
        <v>0</v>
      </c>
    </row>
    <row r="311" spans="1:22" hidden="1">
      <c r="A311" s="49" t="s">
        <v>24</v>
      </c>
      <c r="F311" s="2">
        <f t="shared" ref="F311:U311" si="42">(Weight_22*F257)</f>
        <v>0</v>
      </c>
      <c r="G311" s="2">
        <f t="shared" si="42"/>
        <v>0</v>
      </c>
      <c r="H311" s="2">
        <f t="shared" si="42"/>
        <v>0</v>
      </c>
      <c r="I311" s="2">
        <f t="shared" si="42"/>
        <v>0</v>
      </c>
      <c r="J311" s="2">
        <f t="shared" si="42"/>
        <v>0</v>
      </c>
      <c r="K311" s="2">
        <f t="shared" si="42"/>
        <v>0</v>
      </c>
      <c r="L311" s="2">
        <f t="shared" si="42"/>
        <v>0</v>
      </c>
      <c r="M311" s="2">
        <f t="shared" si="42"/>
        <v>0</v>
      </c>
      <c r="N311" s="2">
        <f t="shared" si="42"/>
        <v>0</v>
      </c>
      <c r="O311" s="2">
        <f t="shared" si="42"/>
        <v>0</v>
      </c>
      <c r="P311" s="2">
        <f t="shared" si="42"/>
        <v>0</v>
      </c>
      <c r="Q311" s="2">
        <f t="shared" si="42"/>
        <v>0</v>
      </c>
      <c r="R311" s="2">
        <f t="shared" si="42"/>
        <v>0</v>
      </c>
      <c r="S311" s="2">
        <f t="shared" si="42"/>
        <v>0</v>
      </c>
      <c r="T311" s="2">
        <f t="shared" si="42"/>
        <v>0</v>
      </c>
      <c r="U311" s="2">
        <f t="shared" si="42"/>
        <v>0</v>
      </c>
      <c r="V311" s="2">
        <f t="shared" ref="V311" si="43">(Weight_22*V257)</f>
        <v>0</v>
      </c>
    </row>
    <row r="312" spans="1:22" hidden="1">
      <c r="A312" s="49" t="s">
        <v>143</v>
      </c>
      <c r="F312" s="2">
        <f t="shared" ref="F312:U312" si="44">(Weight_23*F258)</f>
        <v>0</v>
      </c>
      <c r="G312" s="2">
        <f t="shared" si="44"/>
        <v>0</v>
      </c>
      <c r="H312" s="2">
        <f t="shared" si="44"/>
        <v>0</v>
      </c>
      <c r="I312" s="2">
        <f t="shared" si="44"/>
        <v>0</v>
      </c>
      <c r="J312" s="2">
        <f t="shared" si="44"/>
        <v>0</v>
      </c>
      <c r="K312" s="2">
        <f t="shared" si="44"/>
        <v>0</v>
      </c>
      <c r="L312" s="2">
        <f t="shared" si="44"/>
        <v>0</v>
      </c>
      <c r="M312" s="2">
        <f t="shared" si="44"/>
        <v>0</v>
      </c>
      <c r="N312" s="2">
        <f t="shared" si="44"/>
        <v>0</v>
      </c>
      <c r="O312" s="2">
        <f t="shared" si="44"/>
        <v>0</v>
      </c>
      <c r="P312" s="2">
        <f t="shared" si="44"/>
        <v>0</v>
      </c>
      <c r="Q312" s="2">
        <f t="shared" si="44"/>
        <v>0</v>
      </c>
      <c r="R312" s="2">
        <f t="shared" si="44"/>
        <v>0</v>
      </c>
      <c r="S312" s="2">
        <f t="shared" si="44"/>
        <v>0</v>
      </c>
      <c r="T312" s="2">
        <f t="shared" si="44"/>
        <v>0</v>
      </c>
      <c r="U312" s="2">
        <f t="shared" si="44"/>
        <v>0</v>
      </c>
      <c r="V312" s="2">
        <f t="shared" ref="V312" si="45">(Weight_23*V258)</f>
        <v>0</v>
      </c>
    </row>
    <row r="313" spans="1:22" hidden="1">
      <c r="A313" s="49" t="s">
        <v>25</v>
      </c>
      <c r="F313" s="2">
        <f t="shared" ref="F313:U313" si="46">(Weight_24*F259)</f>
        <v>0</v>
      </c>
      <c r="G313" s="2">
        <f t="shared" si="46"/>
        <v>0</v>
      </c>
      <c r="H313" s="2">
        <f t="shared" si="46"/>
        <v>0</v>
      </c>
      <c r="I313" s="2">
        <f t="shared" si="46"/>
        <v>0</v>
      </c>
      <c r="J313" s="2">
        <f t="shared" si="46"/>
        <v>0</v>
      </c>
      <c r="K313" s="2">
        <f t="shared" si="46"/>
        <v>0</v>
      </c>
      <c r="L313" s="2">
        <f t="shared" si="46"/>
        <v>0</v>
      </c>
      <c r="M313" s="2">
        <f t="shared" si="46"/>
        <v>0</v>
      </c>
      <c r="N313" s="2">
        <f t="shared" si="46"/>
        <v>0</v>
      </c>
      <c r="O313" s="2">
        <f t="shared" si="46"/>
        <v>0</v>
      </c>
      <c r="P313" s="2">
        <f t="shared" si="46"/>
        <v>0</v>
      </c>
      <c r="Q313" s="2">
        <f t="shared" si="46"/>
        <v>0</v>
      </c>
      <c r="R313" s="2">
        <f t="shared" si="46"/>
        <v>0</v>
      </c>
      <c r="S313" s="2">
        <f t="shared" si="46"/>
        <v>0</v>
      </c>
      <c r="T313" s="2">
        <f t="shared" si="46"/>
        <v>0</v>
      </c>
      <c r="U313" s="2">
        <f t="shared" si="46"/>
        <v>0</v>
      </c>
      <c r="V313" s="2">
        <f t="shared" ref="V313" si="47">(Weight_24*V259)</f>
        <v>0</v>
      </c>
    </row>
    <row r="314" spans="1:22" hidden="1">
      <c r="A314" s="49" t="s">
        <v>26</v>
      </c>
      <c r="F314" s="2">
        <f t="shared" ref="F314:U314" si="48">(Weight_25*F260)</f>
        <v>0</v>
      </c>
      <c r="G314" s="2">
        <f t="shared" si="48"/>
        <v>0</v>
      </c>
      <c r="H314" s="2">
        <f t="shared" si="48"/>
        <v>0</v>
      </c>
      <c r="I314" s="2">
        <f t="shared" si="48"/>
        <v>0</v>
      </c>
      <c r="J314" s="2">
        <f t="shared" si="48"/>
        <v>0</v>
      </c>
      <c r="K314" s="2">
        <f t="shared" si="48"/>
        <v>0</v>
      </c>
      <c r="L314" s="2">
        <f t="shared" si="48"/>
        <v>0</v>
      </c>
      <c r="M314" s="2">
        <f t="shared" si="48"/>
        <v>0</v>
      </c>
      <c r="N314" s="2">
        <f t="shared" si="48"/>
        <v>0</v>
      </c>
      <c r="O314" s="2">
        <f t="shared" si="48"/>
        <v>0</v>
      </c>
      <c r="P314" s="2">
        <f t="shared" si="48"/>
        <v>0</v>
      </c>
      <c r="Q314" s="2">
        <f t="shared" si="48"/>
        <v>0</v>
      </c>
      <c r="R314" s="2">
        <f t="shared" si="48"/>
        <v>0</v>
      </c>
      <c r="S314" s="2">
        <f t="shared" si="48"/>
        <v>0</v>
      </c>
      <c r="T314" s="2">
        <f t="shared" si="48"/>
        <v>0</v>
      </c>
      <c r="U314" s="2">
        <f t="shared" si="48"/>
        <v>0</v>
      </c>
      <c r="V314" s="2">
        <f t="shared" ref="V314" si="49">(Weight_25*V260)</f>
        <v>0</v>
      </c>
    </row>
    <row r="315" spans="1:22" hidden="1">
      <c r="A315" s="49" t="s">
        <v>27</v>
      </c>
      <c r="F315" s="2">
        <f t="shared" ref="F315:U315" si="50">(Weight_26*F261)</f>
        <v>0</v>
      </c>
      <c r="G315" s="2">
        <f t="shared" si="50"/>
        <v>0</v>
      </c>
      <c r="H315" s="2">
        <f t="shared" si="50"/>
        <v>0</v>
      </c>
      <c r="I315" s="2">
        <f t="shared" si="50"/>
        <v>0</v>
      </c>
      <c r="J315" s="2">
        <f t="shared" si="50"/>
        <v>0</v>
      </c>
      <c r="K315" s="2">
        <f t="shared" si="50"/>
        <v>0</v>
      </c>
      <c r="L315" s="2">
        <f t="shared" si="50"/>
        <v>0</v>
      </c>
      <c r="M315" s="2">
        <f t="shared" si="50"/>
        <v>0</v>
      </c>
      <c r="N315" s="2">
        <f t="shared" si="50"/>
        <v>0</v>
      </c>
      <c r="O315" s="2">
        <f t="shared" si="50"/>
        <v>0</v>
      </c>
      <c r="P315" s="2">
        <f t="shared" si="50"/>
        <v>0</v>
      </c>
      <c r="Q315" s="2">
        <f t="shared" si="50"/>
        <v>0</v>
      </c>
      <c r="R315" s="2">
        <f t="shared" si="50"/>
        <v>0</v>
      </c>
      <c r="S315" s="2">
        <f t="shared" si="50"/>
        <v>0</v>
      </c>
      <c r="T315" s="2">
        <f t="shared" si="50"/>
        <v>0</v>
      </c>
      <c r="U315" s="2">
        <f t="shared" si="50"/>
        <v>0</v>
      </c>
      <c r="V315" s="2">
        <f t="shared" ref="V315" si="51">(Weight_26*V261)</f>
        <v>0</v>
      </c>
    </row>
    <row r="316" spans="1:22" hidden="1">
      <c r="A316" s="49" t="s">
        <v>144</v>
      </c>
      <c r="F316" s="2">
        <f t="shared" ref="F316:U316" si="52">(Weight_27*F262)</f>
        <v>0</v>
      </c>
      <c r="G316" s="2">
        <f t="shared" si="52"/>
        <v>0</v>
      </c>
      <c r="H316" s="2">
        <f t="shared" si="52"/>
        <v>0</v>
      </c>
      <c r="I316" s="2">
        <f t="shared" si="52"/>
        <v>0</v>
      </c>
      <c r="J316" s="2">
        <f t="shared" si="52"/>
        <v>0</v>
      </c>
      <c r="K316" s="2">
        <f t="shared" si="52"/>
        <v>0</v>
      </c>
      <c r="L316" s="2">
        <f t="shared" si="52"/>
        <v>0</v>
      </c>
      <c r="M316" s="2">
        <f t="shared" si="52"/>
        <v>0</v>
      </c>
      <c r="N316" s="2">
        <f t="shared" si="52"/>
        <v>0</v>
      </c>
      <c r="O316" s="2">
        <f t="shared" si="52"/>
        <v>0</v>
      </c>
      <c r="P316" s="2">
        <f t="shared" si="52"/>
        <v>0</v>
      </c>
      <c r="Q316" s="2">
        <f t="shared" si="52"/>
        <v>0</v>
      </c>
      <c r="R316" s="2">
        <f t="shared" si="52"/>
        <v>0</v>
      </c>
      <c r="S316" s="2">
        <f t="shared" si="52"/>
        <v>0</v>
      </c>
      <c r="T316" s="2">
        <f t="shared" si="52"/>
        <v>0</v>
      </c>
      <c r="U316" s="2">
        <f t="shared" si="52"/>
        <v>0</v>
      </c>
      <c r="V316" s="2">
        <f t="shared" ref="V316" si="53">(Weight_27*V262)</f>
        <v>0</v>
      </c>
    </row>
    <row r="317" spans="1:22" hidden="1">
      <c r="A317" s="49" t="s">
        <v>28</v>
      </c>
      <c r="F317" s="2">
        <f t="shared" ref="F317:U317" si="54">(Weight_28*F263)</f>
        <v>0</v>
      </c>
      <c r="G317" s="2">
        <f t="shared" si="54"/>
        <v>0</v>
      </c>
      <c r="H317" s="2">
        <f t="shared" si="54"/>
        <v>0</v>
      </c>
      <c r="I317" s="2">
        <f t="shared" si="54"/>
        <v>0</v>
      </c>
      <c r="J317" s="2">
        <f t="shared" si="54"/>
        <v>0</v>
      </c>
      <c r="K317" s="2">
        <f t="shared" si="54"/>
        <v>0</v>
      </c>
      <c r="L317" s="2">
        <f t="shared" si="54"/>
        <v>0</v>
      </c>
      <c r="M317" s="2">
        <f t="shared" si="54"/>
        <v>0</v>
      </c>
      <c r="N317" s="2">
        <f t="shared" si="54"/>
        <v>0</v>
      </c>
      <c r="O317" s="2">
        <f t="shared" si="54"/>
        <v>0</v>
      </c>
      <c r="P317" s="2">
        <f t="shared" si="54"/>
        <v>0</v>
      </c>
      <c r="Q317" s="2">
        <f t="shared" si="54"/>
        <v>0</v>
      </c>
      <c r="R317" s="2">
        <f t="shared" si="54"/>
        <v>0</v>
      </c>
      <c r="S317" s="2">
        <f t="shared" si="54"/>
        <v>0</v>
      </c>
      <c r="T317" s="2">
        <f t="shared" si="54"/>
        <v>0</v>
      </c>
      <c r="U317" s="2">
        <f t="shared" si="54"/>
        <v>0</v>
      </c>
      <c r="V317" s="2">
        <f t="shared" ref="V317" si="55">(Weight_28*V263)</f>
        <v>0</v>
      </c>
    </row>
    <row r="318" spans="1:22" hidden="1">
      <c r="A318" s="49" t="s">
        <v>29</v>
      </c>
      <c r="F318" s="2">
        <f t="shared" ref="F318:U318" si="56">(Weight_29*F264)</f>
        <v>0</v>
      </c>
      <c r="G318" s="2">
        <f t="shared" si="56"/>
        <v>0</v>
      </c>
      <c r="H318" s="2">
        <f t="shared" si="56"/>
        <v>0</v>
      </c>
      <c r="I318" s="2">
        <f t="shared" si="56"/>
        <v>0</v>
      </c>
      <c r="J318" s="2">
        <f t="shared" si="56"/>
        <v>0</v>
      </c>
      <c r="K318" s="2">
        <f t="shared" si="56"/>
        <v>0</v>
      </c>
      <c r="L318" s="2">
        <f t="shared" si="56"/>
        <v>0</v>
      </c>
      <c r="M318" s="2">
        <f t="shared" si="56"/>
        <v>0</v>
      </c>
      <c r="N318" s="2">
        <f t="shared" si="56"/>
        <v>0</v>
      </c>
      <c r="O318" s="2">
        <f t="shared" si="56"/>
        <v>0</v>
      </c>
      <c r="P318" s="2">
        <f t="shared" si="56"/>
        <v>0</v>
      </c>
      <c r="Q318" s="2">
        <f t="shared" si="56"/>
        <v>0</v>
      </c>
      <c r="R318" s="2">
        <f t="shared" si="56"/>
        <v>0</v>
      </c>
      <c r="S318" s="2">
        <f t="shared" si="56"/>
        <v>0</v>
      </c>
      <c r="T318" s="2">
        <f t="shared" si="56"/>
        <v>0</v>
      </c>
      <c r="U318" s="2">
        <f t="shared" si="56"/>
        <v>0</v>
      </c>
      <c r="V318" s="2">
        <f t="shared" ref="V318" si="57">(Weight_29*V264)</f>
        <v>0</v>
      </c>
    </row>
    <row r="319" spans="1:22" hidden="1">
      <c r="A319" s="49" t="s">
        <v>30</v>
      </c>
      <c r="F319" s="2">
        <f t="shared" ref="F319:U319" si="58">(Weight_30*F265)</f>
        <v>0</v>
      </c>
      <c r="G319" s="2">
        <f t="shared" si="58"/>
        <v>0</v>
      </c>
      <c r="H319" s="2">
        <f t="shared" si="58"/>
        <v>0</v>
      </c>
      <c r="I319" s="2">
        <f t="shared" si="58"/>
        <v>0</v>
      </c>
      <c r="J319" s="2">
        <f t="shared" si="58"/>
        <v>0</v>
      </c>
      <c r="K319" s="2">
        <f t="shared" si="58"/>
        <v>0</v>
      </c>
      <c r="L319" s="2">
        <f t="shared" si="58"/>
        <v>0</v>
      </c>
      <c r="M319" s="2">
        <f t="shared" si="58"/>
        <v>0</v>
      </c>
      <c r="N319" s="2">
        <f t="shared" si="58"/>
        <v>0</v>
      </c>
      <c r="O319" s="2">
        <f t="shared" si="58"/>
        <v>0</v>
      </c>
      <c r="P319" s="2">
        <f t="shared" si="58"/>
        <v>0</v>
      </c>
      <c r="Q319" s="2">
        <f t="shared" si="58"/>
        <v>0</v>
      </c>
      <c r="R319" s="2">
        <f t="shared" si="58"/>
        <v>0</v>
      </c>
      <c r="S319" s="2">
        <f t="shared" si="58"/>
        <v>0</v>
      </c>
      <c r="T319" s="2">
        <f t="shared" si="58"/>
        <v>0</v>
      </c>
      <c r="U319" s="2">
        <f t="shared" si="58"/>
        <v>0</v>
      </c>
      <c r="V319" s="2">
        <f t="shared" ref="V319" si="59">(Weight_30*V265)</f>
        <v>0</v>
      </c>
    </row>
    <row r="320" spans="1:22" hidden="1">
      <c r="A320" s="49" t="s">
        <v>31</v>
      </c>
      <c r="F320" s="2">
        <f t="shared" ref="F320:U320" si="60">(Weight_31*F266)</f>
        <v>0</v>
      </c>
      <c r="G320" s="2">
        <f t="shared" si="60"/>
        <v>0</v>
      </c>
      <c r="H320" s="2">
        <f t="shared" si="60"/>
        <v>0</v>
      </c>
      <c r="I320" s="2">
        <f t="shared" si="60"/>
        <v>0</v>
      </c>
      <c r="J320" s="2">
        <f t="shared" si="60"/>
        <v>0</v>
      </c>
      <c r="K320" s="2">
        <f t="shared" si="60"/>
        <v>0</v>
      </c>
      <c r="L320" s="2">
        <f t="shared" si="60"/>
        <v>0</v>
      </c>
      <c r="M320" s="2">
        <f t="shared" si="60"/>
        <v>0</v>
      </c>
      <c r="N320" s="2">
        <f t="shared" si="60"/>
        <v>0</v>
      </c>
      <c r="O320" s="2">
        <f t="shared" si="60"/>
        <v>0</v>
      </c>
      <c r="P320" s="2">
        <f t="shared" si="60"/>
        <v>0</v>
      </c>
      <c r="Q320" s="2">
        <f t="shared" si="60"/>
        <v>0</v>
      </c>
      <c r="R320" s="2">
        <f t="shared" si="60"/>
        <v>0</v>
      </c>
      <c r="S320" s="2">
        <f t="shared" si="60"/>
        <v>0</v>
      </c>
      <c r="T320" s="2">
        <f t="shared" si="60"/>
        <v>0</v>
      </c>
      <c r="U320" s="2">
        <f t="shared" si="60"/>
        <v>0</v>
      </c>
      <c r="V320" s="2">
        <f t="shared" ref="V320" si="61">(Weight_31*V266)</f>
        <v>0</v>
      </c>
    </row>
    <row r="321" spans="1:22" hidden="1">
      <c r="A321" s="49" t="s">
        <v>32</v>
      </c>
      <c r="F321" s="2">
        <f t="shared" ref="F321:U321" si="62">(Weight_32*F267)</f>
        <v>0</v>
      </c>
      <c r="G321" s="2">
        <f t="shared" si="62"/>
        <v>0</v>
      </c>
      <c r="H321" s="2">
        <f t="shared" si="62"/>
        <v>0</v>
      </c>
      <c r="I321" s="2">
        <f t="shared" si="62"/>
        <v>0</v>
      </c>
      <c r="J321" s="2">
        <f t="shared" si="62"/>
        <v>0</v>
      </c>
      <c r="K321" s="2">
        <f t="shared" si="62"/>
        <v>0</v>
      </c>
      <c r="L321" s="2">
        <f t="shared" si="62"/>
        <v>0</v>
      </c>
      <c r="M321" s="2">
        <f t="shared" si="62"/>
        <v>0</v>
      </c>
      <c r="N321" s="2">
        <f t="shared" si="62"/>
        <v>0</v>
      </c>
      <c r="O321" s="2">
        <f t="shared" si="62"/>
        <v>0</v>
      </c>
      <c r="P321" s="2">
        <f t="shared" si="62"/>
        <v>0</v>
      </c>
      <c r="Q321" s="2">
        <f t="shared" si="62"/>
        <v>0</v>
      </c>
      <c r="R321" s="2">
        <f t="shared" si="62"/>
        <v>0</v>
      </c>
      <c r="S321" s="2">
        <f t="shared" si="62"/>
        <v>0</v>
      </c>
      <c r="T321" s="2">
        <f t="shared" si="62"/>
        <v>0</v>
      </c>
      <c r="U321" s="2">
        <f t="shared" si="62"/>
        <v>0</v>
      </c>
      <c r="V321" s="2">
        <f t="shared" ref="V321" si="63">(Weight_32*V267)</f>
        <v>0</v>
      </c>
    </row>
    <row r="322" spans="1:22" hidden="1">
      <c r="A322" s="49" t="s">
        <v>33</v>
      </c>
      <c r="F322" s="2">
        <f t="shared" ref="F322:U322" si="64">(Weight_33*F268)</f>
        <v>0</v>
      </c>
      <c r="G322" s="2">
        <f t="shared" si="64"/>
        <v>0</v>
      </c>
      <c r="H322" s="2">
        <f t="shared" si="64"/>
        <v>0</v>
      </c>
      <c r="I322" s="2">
        <f t="shared" si="64"/>
        <v>0</v>
      </c>
      <c r="J322" s="2">
        <f t="shared" si="64"/>
        <v>0</v>
      </c>
      <c r="K322" s="2">
        <f t="shared" si="64"/>
        <v>0</v>
      </c>
      <c r="L322" s="2">
        <f t="shared" si="64"/>
        <v>0</v>
      </c>
      <c r="M322" s="2">
        <f t="shared" si="64"/>
        <v>0</v>
      </c>
      <c r="N322" s="2">
        <f t="shared" si="64"/>
        <v>0</v>
      </c>
      <c r="O322" s="2">
        <f t="shared" si="64"/>
        <v>0</v>
      </c>
      <c r="P322" s="2">
        <f t="shared" si="64"/>
        <v>0</v>
      </c>
      <c r="Q322" s="2">
        <f t="shared" si="64"/>
        <v>0</v>
      </c>
      <c r="R322" s="2">
        <f t="shared" si="64"/>
        <v>0</v>
      </c>
      <c r="S322" s="2">
        <f t="shared" si="64"/>
        <v>0</v>
      </c>
      <c r="T322" s="2">
        <f t="shared" si="64"/>
        <v>0</v>
      </c>
      <c r="U322" s="2">
        <f t="shared" si="64"/>
        <v>0</v>
      </c>
      <c r="V322" s="2">
        <f t="shared" ref="V322" si="65">(Weight_33*V268)</f>
        <v>0</v>
      </c>
    </row>
    <row r="323" spans="1:22" hidden="1">
      <c r="A323" s="49" t="s">
        <v>34</v>
      </c>
      <c r="F323" s="2">
        <f t="shared" ref="F323:U323" si="66">(Weight_34*F269)</f>
        <v>0</v>
      </c>
      <c r="G323" s="2">
        <f t="shared" si="66"/>
        <v>0</v>
      </c>
      <c r="H323" s="2">
        <f t="shared" si="66"/>
        <v>0</v>
      </c>
      <c r="I323" s="2">
        <f t="shared" si="66"/>
        <v>0</v>
      </c>
      <c r="J323" s="2">
        <f t="shared" si="66"/>
        <v>0</v>
      </c>
      <c r="K323" s="2">
        <f t="shared" si="66"/>
        <v>0</v>
      </c>
      <c r="L323" s="2">
        <f t="shared" si="66"/>
        <v>0</v>
      </c>
      <c r="M323" s="2">
        <f t="shared" si="66"/>
        <v>0</v>
      </c>
      <c r="N323" s="2">
        <f t="shared" si="66"/>
        <v>0</v>
      </c>
      <c r="O323" s="2">
        <f t="shared" si="66"/>
        <v>0</v>
      </c>
      <c r="P323" s="2">
        <f t="shared" si="66"/>
        <v>0</v>
      </c>
      <c r="Q323" s="2">
        <f t="shared" si="66"/>
        <v>0</v>
      </c>
      <c r="R323" s="2">
        <f t="shared" si="66"/>
        <v>0</v>
      </c>
      <c r="S323" s="2">
        <f t="shared" si="66"/>
        <v>0</v>
      </c>
      <c r="T323" s="2">
        <f t="shared" si="66"/>
        <v>0</v>
      </c>
      <c r="U323" s="2">
        <f t="shared" si="66"/>
        <v>0</v>
      </c>
      <c r="V323" s="2">
        <f t="shared" ref="V323" si="67">(Weight_34*V269)</f>
        <v>0</v>
      </c>
    </row>
    <row r="324" spans="1:22" hidden="1">
      <c r="A324" s="49" t="s">
        <v>35</v>
      </c>
      <c r="F324" s="2">
        <f t="shared" ref="F324:U324" si="68">(Weight_35*F270)</f>
        <v>0</v>
      </c>
      <c r="G324" s="2">
        <f t="shared" si="68"/>
        <v>0</v>
      </c>
      <c r="H324" s="2">
        <f t="shared" si="68"/>
        <v>0</v>
      </c>
      <c r="I324" s="2">
        <f t="shared" si="68"/>
        <v>0</v>
      </c>
      <c r="J324" s="2">
        <f t="shared" si="68"/>
        <v>0</v>
      </c>
      <c r="K324" s="2">
        <f t="shared" si="68"/>
        <v>0</v>
      </c>
      <c r="L324" s="2">
        <f t="shared" si="68"/>
        <v>0</v>
      </c>
      <c r="M324" s="2">
        <f t="shared" si="68"/>
        <v>0</v>
      </c>
      <c r="N324" s="2">
        <f t="shared" si="68"/>
        <v>0</v>
      </c>
      <c r="O324" s="2">
        <f t="shared" si="68"/>
        <v>0</v>
      </c>
      <c r="P324" s="2">
        <f t="shared" si="68"/>
        <v>0</v>
      </c>
      <c r="Q324" s="2">
        <f t="shared" si="68"/>
        <v>0</v>
      </c>
      <c r="R324" s="2">
        <f t="shared" si="68"/>
        <v>0</v>
      </c>
      <c r="S324" s="2">
        <f t="shared" si="68"/>
        <v>0</v>
      </c>
      <c r="T324" s="2">
        <f t="shared" si="68"/>
        <v>0</v>
      </c>
      <c r="U324" s="2">
        <f t="shared" si="68"/>
        <v>0</v>
      </c>
      <c r="V324" s="2">
        <f t="shared" ref="V324" si="69">(Weight_35*V270)</f>
        <v>0</v>
      </c>
    </row>
    <row r="325" spans="1:22" hidden="1">
      <c r="A325" s="49" t="s">
        <v>36</v>
      </c>
      <c r="F325" s="2">
        <f t="shared" ref="F325:U325" si="70">(Weight_36*F271)</f>
        <v>0</v>
      </c>
      <c r="G325" s="2">
        <f t="shared" si="70"/>
        <v>0</v>
      </c>
      <c r="H325" s="2">
        <f t="shared" si="70"/>
        <v>0</v>
      </c>
      <c r="I325" s="2">
        <f t="shared" si="70"/>
        <v>0</v>
      </c>
      <c r="J325" s="2">
        <f t="shared" si="70"/>
        <v>0</v>
      </c>
      <c r="K325" s="2">
        <f t="shared" si="70"/>
        <v>0</v>
      </c>
      <c r="L325" s="2">
        <f t="shared" si="70"/>
        <v>0</v>
      </c>
      <c r="M325" s="2">
        <f t="shared" si="70"/>
        <v>0</v>
      </c>
      <c r="N325" s="2">
        <f t="shared" si="70"/>
        <v>0</v>
      </c>
      <c r="O325" s="2">
        <f t="shared" si="70"/>
        <v>0</v>
      </c>
      <c r="P325" s="2">
        <f t="shared" si="70"/>
        <v>0</v>
      </c>
      <c r="Q325" s="2">
        <f t="shared" si="70"/>
        <v>0</v>
      </c>
      <c r="R325" s="2">
        <f t="shared" si="70"/>
        <v>0</v>
      </c>
      <c r="S325" s="2">
        <f t="shared" si="70"/>
        <v>0</v>
      </c>
      <c r="T325" s="2">
        <f t="shared" si="70"/>
        <v>0</v>
      </c>
      <c r="U325" s="2">
        <f t="shared" si="70"/>
        <v>0</v>
      </c>
      <c r="V325" s="2">
        <f t="shared" ref="V325" si="71">(Weight_36*V271)</f>
        <v>0</v>
      </c>
    </row>
    <row r="326" spans="1:22" hidden="1">
      <c r="A326" s="49" t="s">
        <v>37</v>
      </c>
      <c r="F326" s="2">
        <f t="shared" ref="F326:U326" si="72">(Weight_37*F272)</f>
        <v>0</v>
      </c>
      <c r="G326" s="2">
        <f t="shared" si="72"/>
        <v>0</v>
      </c>
      <c r="H326" s="2">
        <f t="shared" si="72"/>
        <v>0</v>
      </c>
      <c r="I326" s="2">
        <f t="shared" si="72"/>
        <v>0</v>
      </c>
      <c r="J326" s="2">
        <f t="shared" si="72"/>
        <v>0</v>
      </c>
      <c r="K326" s="2">
        <f t="shared" si="72"/>
        <v>0</v>
      </c>
      <c r="L326" s="2">
        <f t="shared" si="72"/>
        <v>0</v>
      </c>
      <c r="M326" s="2">
        <f t="shared" si="72"/>
        <v>0</v>
      </c>
      <c r="N326" s="2">
        <f t="shared" si="72"/>
        <v>0</v>
      </c>
      <c r="O326" s="2">
        <f t="shared" si="72"/>
        <v>0</v>
      </c>
      <c r="P326" s="2">
        <f t="shared" si="72"/>
        <v>0</v>
      </c>
      <c r="Q326" s="2">
        <f t="shared" si="72"/>
        <v>0</v>
      </c>
      <c r="R326" s="2">
        <f t="shared" si="72"/>
        <v>0</v>
      </c>
      <c r="S326" s="2">
        <f t="shared" si="72"/>
        <v>0</v>
      </c>
      <c r="T326" s="2">
        <f t="shared" si="72"/>
        <v>0</v>
      </c>
      <c r="U326" s="2">
        <f t="shared" si="72"/>
        <v>0</v>
      </c>
      <c r="V326" s="2">
        <f t="shared" ref="V326" si="73">(Weight_37*V272)</f>
        <v>0</v>
      </c>
    </row>
    <row r="327" spans="1:22" hidden="1">
      <c r="A327" s="49" t="s">
        <v>145</v>
      </c>
      <c r="F327" s="2">
        <f t="shared" ref="F327:U327" si="74">(Weight_38*F273)</f>
        <v>0</v>
      </c>
      <c r="G327" s="2">
        <f t="shared" si="74"/>
        <v>0</v>
      </c>
      <c r="H327" s="2">
        <f t="shared" si="74"/>
        <v>0</v>
      </c>
      <c r="I327" s="2">
        <f t="shared" si="74"/>
        <v>0</v>
      </c>
      <c r="J327" s="2">
        <f t="shared" si="74"/>
        <v>0</v>
      </c>
      <c r="K327" s="2">
        <f t="shared" si="74"/>
        <v>0</v>
      </c>
      <c r="L327" s="2">
        <f t="shared" si="74"/>
        <v>0</v>
      </c>
      <c r="M327" s="2">
        <f t="shared" si="74"/>
        <v>0</v>
      </c>
      <c r="N327" s="2">
        <f t="shared" si="74"/>
        <v>0</v>
      </c>
      <c r="O327" s="2">
        <f t="shared" si="74"/>
        <v>0</v>
      </c>
      <c r="P327" s="2">
        <f t="shared" si="74"/>
        <v>0</v>
      </c>
      <c r="Q327" s="2">
        <f t="shared" si="74"/>
        <v>0</v>
      </c>
      <c r="R327" s="2">
        <f t="shared" si="74"/>
        <v>0</v>
      </c>
      <c r="S327" s="2">
        <f t="shared" si="74"/>
        <v>0</v>
      </c>
      <c r="T327" s="2">
        <f t="shared" si="74"/>
        <v>0</v>
      </c>
      <c r="U327" s="2">
        <f t="shared" si="74"/>
        <v>0</v>
      </c>
      <c r="V327" s="2">
        <f t="shared" ref="V327" si="75">(Weight_38*V273)</f>
        <v>0</v>
      </c>
    </row>
    <row r="328" spans="1:22" hidden="1">
      <c r="A328" s="49" t="s">
        <v>146</v>
      </c>
      <c r="F328" s="2">
        <f t="shared" ref="F328:U328" si="76">(Weight_39*F274)</f>
        <v>0</v>
      </c>
      <c r="G328" s="2">
        <f t="shared" si="76"/>
        <v>0</v>
      </c>
      <c r="H328" s="2">
        <f t="shared" si="76"/>
        <v>0</v>
      </c>
      <c r="I328" s="2">
        <f t="shared" si="76"/>
        <v>0</v>
      </c>
      <c r="J328" s="2">
        <f t="shared" si="76"/>
        <v>0</v>
      </c>
      <c r="K328" s="2">
        <f t="shared" si="76"/>
        <v>0</v>
      </c>
      <c r="L328" s="2">
        <f t="shared" si="76"/>
        <v>0</v>
      </c>
      <c r="M328" s="2">
        <f t="shared" si="76"/>
        <v>0</v>
      </c>
      <c r="N328" s="2">
        <f t="shared" si="76"/>
        <v>0</v>
      </c>
      <c r="O328" s="2">
        <f t="shared" si="76"/>
        <v>0</v>
      </c>
      <c r="P328" s="2">
        <f t="shared" si="76"/>
        <v>0</v>
      </c>
      <c r="Q328" s="2">
        <f t="shared" si="76"/>
        <v>0</v>
      </c>
      <c r="R328" s="2">
        <f t="shared" si="76"/>
        <v>0</v>
      </c>
      <c r="S328" s="2">
        <f t="shared" si="76"/>
        <v>0</v>
      </c>
      <c r="T328" s="2">
        <f t="shared" si="76"/>
        <v>0</v>
      </c>
      <c r="U328" s="2">
        <f t="shared" si="76"/>
        <v>0</v>
      </c>
      <c r="V328" s="2">
        <f t="shared" ref="V328" si="77">(Weight_39*V274)</f>
        <v>0</v>
      </c>
    </row>
    <row r="329" spans="1:22" hidden="1">
      <c r="A329" s="49" t="s">
        <v>38</v>
      </c>
      <c r="F329" s="2">
        <f t="shared" ref="F329:U329" si="78">(Weight_40*F275)</f>
        <v>0</v>
      </c>
      <c r="G329" s="2">
        <f t="shared" si="78"/>
        <v>0</v>
      </c>
      <c r="H329" s="2">
        <f t="shared" si="78"/>
        <v>0</v>
      </c>
      <c r="I329" s="2">
        <f t="shared" si="78"/>
        <v>0</v>
      </c>
      <c r="J329" s="2">
        <f t="shared" si="78"/>
        <v>0</v>
      </c>
      <c r="K329" s="2">
        <f t="shared" si="78"/>
        <v>0</v>
      </c>
      <c r="L329" s="2">
        <f t="shared" si="78"/>
        <v>0</v>
      </c>
      <c r="M329" s="2">
        <f t="shared" si="78"/>
        <v>0</v>
      </c>
      <c r="N329" s="2">
        <f t="shared" si="78"/>
        <v>0</v>
      </c>
      <c r="O329" s="2">
        <f t="shared" si="78"/>
        <v>0</v>
      </c>
      <c r="P329" s="2">
        <f t="shared" si="78"/>
        <v>0</v>
      </c>
      <c r="Q329" s="2">
        <f t="shared" si="78"/>
        <v>0</v>
      </c>
      <c r="R329" s="2">
        <f t="shared" si="78"/>
        <v>0</v>
      </c>
      <c r="S329" s="2">
        <f t="shared" si="78"/>
        <v>0</v>
      </c>
      <c r="T329" s="2">
        <f t="shared" si="78"/>
        <v>0</v>
      </c>
      <c r="U329" s="2">
        <f t="shared" si="78"/>
        <v>0</v>
      </c>
      <c r="V329" s="2">
        <f t="shared" ref="V329" si="79">(Weight_40*V275)</f>
        <v>0</v>
      </c>
    </row>
    <row r="330" spans="1:22" hidden="1">
      <c r="A330" s="49" t="s">
        <v>147</v>
      </c>
      <c r="F330" s="2">
        <f t="shared" ref="F330:U330" si="80">(Weight_41*F276)</f>
        <v>0</v>
      </c>
      <c r="G330" s="2">
        <f t="shared" si="80"/>
        <v>0</v>
      </c>
      <c r="H330" s="2">
        <f t="shared" si="80"/>
        <v>0</v>
      </c>
      <c r="I330" s="2">
        <f t="shared" si="80"/>
        <v>0</v>
      </c>
      <c r="J330" s="2">
        <f t="shared" si="80"/>
        <v>0</v>
      </c>
      <c r="K330" s="2">
        <f t="shared" si="80"/>
        <v>0</v>
      </c>
      <c r="L330" s="2">
        <f t="shared" si="80"/>
        <v>0</v>
      </c>
      <c r="M330" s="2">
        <f t="shared" si="80"/>
        <v>0</v>
      </c>
      <c r="N330" s="2">
        <f t="shared" si="80"/>
        <v>0</v>
      </c>
      <c r="O330" s="2">
        <f t="shared" si="80"/>
        <v>0</v>
      </c>
      <c r="P330" s="2">
        <f t="shared" si="80"/>
        <v>0</v>
      </c>
      <c r="Q330" s="2">
        <f t="shared" si="80"/>
        <v>0</v>
      </c>
      <c r="R330" s="2">
        <f t="shared" si="80"/>
        <v>0</v>
      </c>
      <c r="S330" s="2">
        <f t="shared" si="80"/>
        <v>0</v>
      </c>
      <c r="T330" s="2">
        <f t="shared" si="80"/>
        <v>0</v>
      </c>
      <c r="U330" s="2">
        <f t="shared" si="80"/>
        <v>0</v>
      </c>
      <c r="V330" s="2">
        <f t="shared" ref="V330" si="81">(Weight_41*V276)</f>
        <v>0</v>
      </c>
    </row>
    <row r="331" spans="1:22" hidden="1">
      <c r="A331" s="49" t="s">
        <v>39</v>
      </c>
      <c r="F331" s="2">
        <f t="shared" ref="F331:U331" si="82">(Weight_42*F277)</f>
        <v>0</v>
      </c>
      <c r="G331" s="2">
        <f t="shared" si="82"/>
        <v>0</v>
      </c>
      <c r="H331" s="2">
        <f t="shared" si="82"/>
        <v>0</v>
      </c>
      <c r="I331" s="2">
        <f t="shared" si="82"/>
        <v>0</v>
      </c>
      <c r="J331" s="2">
        <f t="shared" si="82"/>
        <v>0</v>
      </c>
      <c r="K331" s="2">
        <f t="shared" si="82"/>
        <v>0</v>
      </c>
      <c r="L331" s="2">
        <f t="shared" si="82"/>
        <v>0</v>
      </c>
      <c r="M331" s="2">
        <f t="shared" si="82"/>
        <v>0</v>
      </c>
      <c r="N331" s="2">
        <f t="shared" si="82"/>
        <v>0</v>
      </c>
      <c r="O331" s="2">
        <f t="shared" si="82"/>
        <v>0</v>
      </c>
      <c r="P331" s="2">
        <f t="shared" si="82"/>
        <v>0</v>
      </c>
      <c r="Q331" s="2">
        <f t="shared" si="82"/>
        <v>0</v>
      </c>
      <c r="R331" s="2">
        <f t="shared" si="82"/>
        <v>0</v>
      </c>
      <c r="S331" s="2">
        <f t="shared" si="82"/>
        <v>0</v>
      </c>
      <c r="T331" s="2">
        <f t="shared" si="82"/>
        <v>0</v>
      </c>
      <c r="U331" s="2">
        <f t="shared" si="82"/>
        <v>0</v>
      </c>
      <c r="V331" s="2">
        <f t="shared" ref="V331" si="83">(Weight_42*V277)</f>
        <v>0</v>
      </c>
    </row>
    <row r="332" spans="1:22" hidden="1">
      <c r="A332" s="49" t="s">
        <v>40</v>
      </c>
      <c r="F332" s="2">
        <f t="shared" ref="F332:U332" si="84">(Weight_43*F278)</f>
        <v>0</v>
      </c>
      <c r="G332" s="2">
        <f t="shared" si="84"/>
        <v>0</v>
      </c>
      <c r="H332" s="2">
        <f t="shared" si="84"/>
        <v>0</v>
      </c>
      <c r="I332" s="2">
        <f t="shared" si="84"/>
        <v>0</v>
      </c>
      <c r="J332" s="2">
        <f t="shared" si="84"/>
        <v>0</v>
      </c>
      <c r="K332" s="2">
        <f t="shared" si="84"/>
        <v>0</v>
      </c>
      <c r="L332" s="2">
        <f t="shared" si="84"/>
        <v>0</v>
      </c>
      <c r="M332" s="2">
        <f t="shared" si="84"/>
        <v>0</v>
      </c>
      <c r="N332" s="2">
        <f t="shared" si="84"/>
        <v>0</v>
      </c>
      <c r="O332" s="2">
        <f t="shared" si="84"/>
        <v>0</v>
      </c>
      <c r="P332" s="2">
        <f t="shared" si="84"/>
        <v>0</v>
      </c>
      <c r="Q332" s="2">
        <f t="shared" si="84"/>
        <v>0</v>
      </c>
      <c r="R332" s="2">
        <f t="shared" si="84"/>
        <v>0</v>
      </c>
      <c r="S332" s="2">
        <f t="shared" si="84"/>
        <v>0</v>
      </c>
      <c r="T332" s="2">
        <f t="shared" si="84"/>
        <v>0</v>
      </c>
      <c r="U332" s="2">
        <f t="shared" si="84"/>
        <v>0</v>
      </c>
      <c r="V332" s="2">
        <f t="shared" ref="V332" si="85">(Weight_43*V278)</f>
        <v>0</v>
      </c>
    </row>
    <row r="333" spans="1:22" hidden="1">
      <c r="A333" s="49" t="s">
        <v>148</v>
      </c>
      <c r="F333" s="2">
        <f t="shared" ref="F333:U333" si="86">(Weight_44*F279)</f>
        <v>0</v>
      </c>
      <c r="G333" s="2">
        <f t="shared" si="86"/>
        <v>0</v>
      </c>
      <c r="H333" s="2">
        <f t="shared" si="86"/>
        <v>0</v>
      </c>
      <c r="I333" s="2">
        <f t="shared" si="86"/>
        <v>0</v>
      </c>
      <c r="J333" s="2">
        <f t="shared" si="86"/>
        <v>0</v>
      </c>
      <c r="K333" s="2">
        <f t="shared" si="86"/>
        <v>0</v>
      </c>
      <c r="L333" s="2">
        <f t="shared" si="86"/>
        <v>0</v>
      </c>
      <c r="M333" s="2">
        <f t="shared" si="86"/>
        <v>0</v>
      </c>
      <c r="N333" s="2">
        <f t="shared" si="86"/>
        <v>0</v>
      </c>
      <c r="O333" s="2">
        <f t="shared" si="86"/>
        <v>0</v>
      </c>
      <c r="P333" s="2">
        <f t="shared" si="86"/>
        <v>0</v>
      </c>
      <c r="Q333" s="2">
        <f t="shared" si="86"/>
        <v>0</v>
      </c>
      <c r="R333" s="2">
        <f t="shared" si="86"/>
        <v>0</v>
      </c>
      <c r="S333" s="2">
        <f t="shared" si="86"/>
        <v>0</v>
      </c>
      <c r="T333" s="2">
        <f t="shared" si="86"/>
        <v>0</v>
      </c>
      <c r="U333" s="2">
        <f t="shared" si="86"/>
        <v>0</v>
      </c>
      <c r="V333" s="2">
        <f t="shared" ref="V333" si="87">(Weight_44*V279)</f>
        <v>0</v>
      </c>
    </row>
    <row r="334" spans="1:22" hidden="1">
      <c r="A334" s="49" t="s">
        <v>149</v>
      </c>
      <c r="F334" s="2">
        <f t="shared" ref="F334:U334" si="88">(Weight_45*F280)</f>
        <v>0</v>
      </c>
      <c r="G334" s="2">
        <f t="shared" si="88"/>
        <v>0</v>
      </c>
      <c r="H334" s="2">
        <f t="shared" si="88"/>
        <v>0</v>
      </c>
      <c r="I334" s="2">
        <f t="shared" si="88"/>
        <v>0</v>
      </c>
      <c r="J334" s="2">
        <f t="shared" si="88"/>
        <v>0</v>
      </c>
      <c r="K334" s="2">
        <f t="shared" si="88"/>
        <v>0</v>
      </c>
      <c r="L334" s="2">
        <f t="shared" si="88"/>
        <v>0</v>
      </c>
      <c r="M334" s="2">
        <f t="shared" si="88"/>
        <v>0</v>
      </c>
      <c r="N334" s="2">
        <f t="shared" si="88"/>
        <v>0</v>
      </c>
      <c r="O334" s="2">
        <f t="shared" si="88"/>
        <v>0</v>
      </c>
      <c r="P334" s="2">
        <f t="shared" si="88"/>
        <v>0</v>
      </c>
      <c r="Q334" s="2">
        <f t="shared" si="88"/>
        <v>0</v>
      </c>
      <c r="R334" s="2">
        <f t="shared" si="88"/>
        <v>0</v>
      </c>
      <c r="S334" s="2">
        <f t="shared" si="88"/>
        <v>0</v>
      </c>
      <c r="T334" s="2">
        <f t="shared" si="88"/>
        <v>0</v>
      </c>
      <c r="U334" s="2">
        <f t="shared" si="88"/>
        <v>0</v>
      </c>
      <c r="V334" s="2">
        <f t="shared" ref="V334" si="89">(Weight_45*V280)</f>
        <v>0</v>
      </c>
    </row>
    <row r="335" spans="1:22" hidden="1">
      <c r="A335" s="49" t="s">
        <v>41</v>
      </c>
      <c r="F335" s="2">
        <f t="shared" ref="F335:U335" si="90">(Weight_46*F281)</f>
        <v>0</v>
      </c>
      <c r="G335" s="2">
        <f t="shared" si="90"/>
        <v>0</v>
      </c>
      <c r="H335" s="2">
        <f t="shared" si="90"/>
        <v>0</v>
      </c>
      <c r="I335" s="2">
        <f t="shared" si="90"/>
        <v>0</v>
      </c>
      <c r="J335" s="2">
        <f t="shared" si="90"/>
        <v>0</v>
      </c>
      <c r="K335" s="2">
        <f t="shared" si="90"/>
        <v>0</v>
      </c>
      <c r="L335" s="2">
        <f t="shared" si="90"/>
        <v>0</v>
      </c>
      <c r="M335" s="2">
        <f t="shared" si="90"/>
        <v>0</v>
      </c>
      <c r="N335" s="2">
        <f t="shared" si="90"/>
        <v>0</v>
      </c>
      <c r="O335" s="2">
        <f t="shared" si="90"/>
        <v>0</v>
      </c>
      <c r="P335" s="2">
        <f t="shared" si="90"/>
        <v>0</v>
      </c>
      <c r="Q335" s="2">
        <f t="shared" si="90"/>
        <v>0</v>
      </c>
      <c r="R335" s="2">
        <f t="shared" si="90"/>
        <v>0</v>
      </c>
      <c r="S335" s="2">
        <f t="shared" si="90"/>
        <v>0</v>
      </c>
      <c r="T335" s="2">
        <f t="shared" si="90"/>
        <v>0</v>
      </c>
      <c r="U335" s="2">
        <f t="shared" si="90"/>
        <v>0</v>
      </c>
      <c r="V335" s="2">
        <f t="shared" ref="V335" si="91">(Weight_46*V281)</f>
        <v>0</v>
      </c>
    </row>
    <row r="336" spans="1:22" hidden="1">
      <c r="A336" s="49" t="s">
        <v>42</v>
      </c>
      <c r="F336" s="2">
        <f t="shared" ref="F336:U336" si="92">(Weight_47*F282)</f>
        <v>0</v>
      </c>
      <c r="G336" s="2">
        <f t="shared" si="92"/>
        <v>0</v>
      </c>
      <c r="H336" s="2">
        <f t="shared" si="92"/>
        <v>0</v>
      </c>
      <c r="I336" s="2">
        <f t="shared" si="92"/>
        <v>0</v>
      </c>
      <c r="J336" s="2">
        <f t="shared" si="92"/>
        <v>0</v>
      </c>
      <c r="K336" s="2">
        <f t="shared" si="92"/>
        <v>0</v>
      </c>
      <c r="L336" s="2">
        <f t="shared" si="92"/>
        <v>0</v>
      </c>
      <c r="M336" s="2">
        <f t="shared" si="92"/>
        <v>0</v>
      </c>
      <c r="N336" s="2">
        <f t="shared" si="92"/>
        <v>0</v>
      </c>
      <c r="O336" s="2">
        <f t="shared" si="92"/>
        <v>0</v>
      </c>
      <c r="P336" s="2">
        <f t="shared" si="92"/>
        <v>0</v>
      </c>
      <c r="Q336" s="2">
        <f t="shared" si="92"/>
        <v>0</v>
      </c>
      <c r="R336" s="2">
        <f t="shared" si="92"/>
        <v>0</v>
      </c>
      <c r="S336" s="2">
        <f t="shared" si="92"/>
        <v>0</v>
      </c>
      <c r="T336" s="2">
        <f t="shared" si="92"/>
        <v>0</v>
      </c>
      <c r="U336" s="2">
        <f t="shared" si="92"/>
        <v>0</v>
      </c>
      <c r="V336" s="2">
        <f t="shared" ref="V336" si="93">(Weight_47*V282)</f>
        <v>0</v>
      </c>
    </row>
    <row r="337" spans="1:22" hidden="1">
      <c r="A337" s="49" t="s">
        <v>43</v>
      </c>
      <c r="F337" s="2">
        <f t="shared" ref="F337:U337" si="94">(Weight_48*F283)</f>
        <v>0</v>
      </c>
      <c r="G337" s="2">
        <f t="shared" si="94"/>
        <v>0</v>
      </c>
      <c r="H337" s="2">
        <f t="shared" si="94"/>
        <v>0</v>
      </c>
      <c r="I337" s="2">
        <f t="shared" si="94"/>
        <v>0</v>
      </c>
      <c r="J337" s="2">
        <f t="shared" si="94"/>
        <v>0</v>
      </c>
      <c r="K337" s="2">
        <f t="shared" si="94"/>
        <v>0</v>
      </c>
      <c r="L337" s="2">
        <f t="shared" si="94"/>
        <v>0</v>
      </c>
      <c r="M337" s="2">
        <f t="shared" si="94"/>
        <v>0</v>
      </c>
      <c r="N337" s="2">
        <f t="shared" si="94"/>
        <v>0</v>
      </c>
      <c r="O337" s="2">
        <f t="shared" si="94"/>
        <v>0</v>
      </c>
      <c r="P337" s="2">
        <f t="shared" si="94"/>
        <v>0</v>
      </c>
      <c r="Q337" s="2">
        <f t="shared" si="94"/>
        <v>0</v>
      </c>
      <c r="R337" s="2">
        <f t="shared" si="94"/>
        <v>0</v>
      </c>
      <c r="S337" s="2">
        <f t="shared" si="94"/>
        <v>0</v>
      </c>
      <c r="T337" s="2">
        <f t="shared" si="94"/>
        <v>0</v>
      </c>
      <c r="U337" s="2">
        <f t="shared" si="94"/>
        <v>0</v>
      </c>
      <c r="V337" s="2">
        <f t="shared" ref="V337" si="95">(Weight_48*V283)</f>
        <v>0</v>
      </c>
    </row>
    <row r="338" spans="1:22" hidden="1">
      <c r="A338" s="49" t="s">
        <v>44</v>
      </c>
      <c r="F338" s="2">
        <f t="shared" ref="F338:U338" si="96">(Weight_49*F284)</f>
        <v>0</v>
      </c>
      <c r="G338" s="2">
        <f t="shared" si="96"/>
        <v>0</v>
      </c>
      <c r="H338" s="2">
        <f t="shared" si="96"/>
        <v>0</v>
      </c>
      <c r="I338" s="2">
        <f t="shared" si="96"/>
        <v>0</v>
      </c>
      <c r="J338" s="2">
        <f t="shared" si="96"/>
        <v>0</v>
      </c>
      <c r="K338" s="2">
        <f t="shared" si="96"/>
        <v>0</v>
      </c>
      <c r="L338" s="2">
        <f t="shared" si="96"/>
        <v>0</v>
      </c>
      <c r="M338" s="2">
        <f t="shared" si="96"/>
        <v>0</v>
      </c>
      <c r="N338" s="2">
        <f t="shared" si="96"/>
        <v>0</v>
      </c>
      <c r="O338" s="2">
        <f t="shared" si="96"/>
        <v>0</v>
      </c>
      <c r="P338" s="2">
        <f t="shared" si="96"/>
        <v>0</v>
      </c>
      <c r="Q338" s="2">
        <f t="shared" si="96"/>
        <v>0</v>
      </c>
      <c r="R338" s="2">
        <f t="shared" si="96"/>
        <v>0</v>
      </c>
      <c r="S338" s="2">
        <f t="shared" si="96"/>
        <v>0</v>
      </c>
      <c r="T338" s="2">
        <f t="shared" si="96"/>
        <v>0</v>
      </c>
      <c r="U338" s="2">
        <f t="shared" si="96"/>
        <v>0</v>
      </c>
      <c r="V338" s="2">
        <f t="shared" ref="V338" si="97">(Weight_49*V284)</f>
        <v>0</v>
      </c>
    </row>
    <row r="339" spans="1:22" hidden="1">
      <c r="A339" s="49" t="s">
        <v>45</v>
      </c>
      <c r="F339" s="2">
        <f t="shared" ref="F339:U339" si="98">(Weight_50*F285)</f>
        <v>0</v>
      </c>
      <c r="G339" s="2">
        <f t="shared" si="98"/>
        <v>0</v>
      </c>
      <c r="H339" s="2">
        <f t="shared" si="98"/>
        <v>0</v>
      </c>
      <c r="I339" s="2">
        <f t="shared" si="98"/>
        <v>0</v>
      </c>
      <c r="J339" s="2">
        <f t="shared" si="98"/>
        <v>0</v>
      </c>
      <c r="K339" s="2">
        <f t="shared" si="98"/>
        <v>0</v>
      </c>
      <c r="L339" s="2">
        <f t="shared" si="98"/>
        <v>0</v>
      </c>
      <c r="M339" s="2">
        <f t="shared" si="98"/>
        <v>0</v>
      </c>
      <c r="N339" s="2">
        <f t="shared" si="98"/>
        <v>0</v>
      </c>
      <c r="O339" s="2">
        <f t="shared" si="98"/>
        <v>0</v>
      </c>
      <c r="P339" s="2">
        <f t="shared" si="98"/>
        <v>0</v>
      </c>
      <c r="Q339" s="2">
        <f t="shared" si="98"/>
        <v>0</v>
      </c>
      <c r="R339" s="2">
        <f t="shared" si="98"/>
        <v>0</v>
      </c>
      <c r="S339" s="2">
        <f t="shared" si="98"/>
        <v>0</v>
      </c>
      <c r="T339" s="2">
        <f t="shared" si="98"/>
        <v>0</v>
      </c>
      <c r="U339" s="2">
        <f t="shared" si="98"/>
        <v>0</v>
      </c>
      <c r="V339" s="2">
        <f t="shared" ref="V339" si="99">(Weight_50*V285)</f>
        <v>0</v>
      </c>
    </row>
    <row r="340" spans="1:22" hidden="1">
      <c r="E340" s="1" t="s">
        <v>5</v>
      </c>
      <c r="F340" s="2">
        <f>SUM(F290:F339)</f>
        <v>0</v>
      </c>
      <c r="G340" s="2">
        <f t="shared" ref="G340:I340" si="100">SUM(G290:G339)</f>
        <v>0</v>
      </c>
      <c r="H340" s="2">
        <f t="shared" si="100"/>
        <v>0</v>
      </c>
      <c r="I340" s="2">
        <f t="shared" si="100"/>
        <v>0</v>
      </c>
      <c r="J340" s="2">
        <f t="shared" ref="J340" si="101">SUM(J290:J339)</f>
        <v>0</v>
      </c>
      <c r="K340" s="2">
        <f t="shared" ref="K340" si="102">SUM(K290:K339)</f>
        <v>0</v>
      </c>
      <c r="L340" s="2">
        <f t="shared" ref="L340" si="103">SUM(L290:L339)</f>
        <v>0</v>
      </c>
      <c r="M340" s="2">
        <f t="shared" ref="M340" si="104">SUM(M290:M339)</f>
        <v>0</v>
      </c>
      <c r="N340" s="2">
        <f t="shared" ref="N340" si="105">SUM(N290:N339)</f>
        <v>0</v>
      </c>
      <c r="O340" s="2">
        <f t="shared" ref="O340" si="106">SUM(O290:O339)</f>
        <v>0</v>
      </c>
      <c r="P340" s="2">
        <f t="shared" ref="P340" si="107">SUM(P290:P339)</f>
        <v>0</v>
      </c>
      <c r="Q340" s="2">
        <f t="shared" ref="Q340" si="108">SUM(Q290:Q339)</f>
        <v>0</v>
      </c>
      <c r="R340" s="2">
        <f t="shared" ref="R340" si="109">SUM(R290:R339)</f>
        <v>0</v>
      </c>
      <c r="S340" s="2">
        <f t="shared" ref="S340" si="110">SUM(S290:S339)</f>
        <v>0</v>
      </c>
      <c r="T340" s="2">
        <f t="shared" ref="T340" si="111">SUM(T290:T339)</f>
        <v>0</v>
      </c>
      <c r="U340" s="2">
        <f t="shared" ref="U340:V340" si="112">SUM(U290:U339)</f>
        <v>0</v>
      </c>
      <c r="V340" s="2">
        <f t="shared" si="112"/>
        <v>0</v>
      </c>
    </row>
    <row r="341" spans="1:22" hidden="1"/>
    <row r="342" spans="1:22" hidden="1">
      <c r="A342" s="1" t="s">
        <v>183</v>
      </c>
      <c r="D342" s="1" t="s">
        <v>184</v>
      </c>
    </row>
    <row r="343" spans="1:22" hidden="1">
      <c r="A343" s="1" t="s">
        <v>164</v>
      </c>
      <c r="B343" s="1">
        <f>MIN(F340:I340)</f>
        <v>0</v>
      </c>
      <c r="D343" s="1" t="s">
        <v>164</v>
      </c>
      <c r="E343" s="1">
        <f>MIN(J340:U340)</f>
        <v>0</v>
      </c>
    </row>
    <row r="344" spans="1:22" hidden="1">
      <c r="A344" s="1" t="s">
        <v>165</v>
      </c>
      <c r="B344" s="1">
        <f>MAX(F340:I340)</f>
        <v>0</v>
      </c>
      <c r="D344" s="1" t="s">
        <v>165</v>
      </c>
      <c r="E344" s="1">
        <f>MAX(J340:U340)</f>
        <v>0</v>
      </c>
    </row>
    <row r="345" spans="1:22" hidden="1">
      <c r="A345" s="1" t="s">
        <v>170</v>
      </c>
      <c r="B345" s="1">
        <f>(B344-B343)</f>
        <v>0</v>
      </c>
      <c r="D345" s="1" t="s">
        <v>170</v>
      </c>
      <c r="E345" s="1">
        <f>(E344-E343)</f>
        <v>0</v>
      </c>
    </row>
    <row r="346" spans="1:22" hidden="1">
      <c r="A346" s="1" t="s">
        <v>171</v>
      </c>
      <c r="B346" s="1">
        <f>(B345/3)</f>
        <v>0</v>
      </c>
      <c r="D346" s="1" t="s">
        <v>171</v>
      </c>
      <c r="E346" s="1">
        <f>(E345/3)</f>
        <v>0</v>
      </c>
    </row>
    <row r="347" spans="1:22" hidden="1">
      <c r="A347" s="1" t="s">
        <v>166</v>
      </c>
      <c r="B347" s="1">
        <f>(B343)</f>
        <v>0</v>
      </c>
      <c r="D347" s="1" t="s">
        <v>166</v>
      </c>
      <c r="E347" s="1">
        <f>(E343)</f>
        <v>0</v>
      </c>
    </row>
    <row r="348" spans="1:22" hidden="1">
      <c r="B348" s="1">
        <f>(B347+B346)</f>
        <v>0</v>
      </c>
      <c r="D348" s="1"/>
      <c r="E348" s="1">
        <f>(E347+E346)</f>
        <v>0</v>
      </c>
    </row>
    <row r="349" spans="1:22" hidden="1">
      <c r="A349" s="1" t="s">
        <v>113</v>
      </c>
      <c r="B349" s="1">
        <f>(B348+1)</f>
        <v>1</v>
      </c>
      <c r="D349" s="1" t="s">
        <v>113</v>
      </c>
      <c r="E349" s="1">
        <f>(E348+1)</f>
        <v>1</v>
      </c>
    </row>
    <row r="350" spans="1:22" hidden="1">
      <c r="B350" s="1">
        <f>(B349+B346)</f>
        <v>1</v>
      </c>
      <c r="D350" s="1"/>
      <c r="E350" s="1">
        <f>(E349+E346)</f>
        <v>1</v>
      </c>
    </row>
    <row r="351" spans="1:22" hidden="1">
      <c r="A351" s="1" t="s">
        <v>114</v>
      </c>
      <c r="B351" s="1">
        <f>(B350+1)</f>
        <v>2</v>
      </c>
      <c r="D351" s="1" t="s">
        <v>114</v>
      </c>
      <c r="E351" s="1">
        <f>(E350+1)</f>
        <v>2</v>
      </c>
    </row>
    <row r="352" spans="1:22" hidden="1"/>
    <row r="353" spans="1:24" hidden="1">
      <c r="A353" s="1" t="s">
        <v>173</v>
      </c>
    </row>
    <row r="354" spans="1:24" hidden="1">
      <c r="A354" s="21" t="s">
        <v>0</v>
      </c>
      <c r="B354" s="18"/>
      <c r="C354" s="50"/>
      <c r="D354" s="50"/>
      <c r="E354" s="18"/>
      <c r="F354" s="50"/>
      <c r="G354" s="50"/>
      <c r="H354" s="18"/>
      <c r="I354" s="50"/>
      <c r="J354" s="50"/>
      <c r="K354" s="18"/>
      <c r="L354" s="51"/>
    </row>
    <row r="355" spans="1:24" hidden="1">
      <c r="A355" s="24" t="s">
        <v>186</v>
      </c>
      <c r="B355" s="19"/>
      <c r="C355" s="52"/>
      <c r="D355" s="52"/>
      <c r="E355" s="19"/>
      <c r="F355" s="52"/>
      <c r="G355" s="52"/>
      <c r="H355" s="19"/>
      <c r="I355" s="52"/>
      <c r="J355" s="52"/>
      <c r="K355" s="19"/>
      <c r="L355" s="53"/>
    </row>
    <row r="356" spans="1:24" hidden="1">
      <c r="A356" s="24" t="s">
        <v>185</v>
      </c>
      <c r="B356" s="19"/>
      <c r="C356" s="52"/>
      <c r="D356" s="52"/>
      <c r="E356" s="19"/>
      <c r="F356" s="52"/>
      <c r="G356" s="52"/>
      <c r="H356" s="19"/>
      <c r="I356" s="52"/>
      <c r="J356" s="52"/>
      <c r="K356" s="19"/>
      <c r="L356" s="53"/>
    </row>
    <row r="357" spans="1:24" hidden="1">
      <c r="A357" s="24" t="s">
        <v>174</v>
      </c>
      <c r="B357" s="19"/>
      <c r="C357" s="52"/>
      <c r="D357" s="52"/>
      <c r="E357" s="19"/>
      <c r="F357" s="52"/>
      <c r="G357" s="52"/>
      <c r="H357" s="19"/>
      <c r="I357" s="52"/>
      <c r="J357" s="52"/>
      <c r="K357" s="19"/>
      <c r="L357" s="53"/>
    </row>
    <row r="358" spans="1:24" hidden="1">
      <c r="A358" s="24" t="s">
        <v>179</v>
      </c>
      <c r="B358" s="19"/>
      <c r="C358" s="52"/>
      <c r="D358" s="52"/>
      <c r="E358" s="19"/>
      <c r="F358" s="52"/>
      <c r="G358" s="52"/>
      <c r="H358" s="19"/>
      <c r="I358" s="52"/>
      <c r="J358" s="52"/>
      <c r="K358" s="19"/>
      <c r="L358" s="53"/>
    </row>
    <row r="359" spans="1:24" hidden="1">
      <c r="A359" s="24" t="s">
        <v>175</v>
      </c>
      <c r="B359" s="19"/>
      <c r="C359" s="52"/>
      <c r="D359" s="52"/>
      <c r="E359" s="19"/>
      <c r="F359" s="52"/>
      <c r="G359" s="52"/>
      <c r="H359" s="19"/>
      <c r="I359" s="52"/>
      <c r="J359" s="52"/>
      <c r="K359" s="19"/>
      <c r="L359" s="53"/>
    </row>
    <row r="360" spans="1:24" hidden="1">
      <c r="A360" s="24" t="s">
        <v>176</v>
      </c>
      <c r="B360" s="19"/>
      <c r="C360" s="52"/>
      <c r="D360" s="52"/>
      <c r="E360" s="19"/>
      <c r="F360" s="52"/>
      <c r="G360" s="52"/>
      <c r="H360" s="19"/>
      <c r="I360" s="52"/>
      <c r="J360" s="52"/>
      <c r="K360" s="19"/>
      <c r="L360" s="53"/>
    </row>
    <row r="361" spans="1:24" hidden="1">
      <c r="A361" s="24" t="s">
        <v>180</v>
      </c>
      <c r="B361" s="19"/>
      <c r="C361" s="52"/>
      <c r="D361" s="52"/>
      <c r="E361" s="19"/>
      <c r="F361" s="52"/>
      <c r="G361" s="52"/>
      <c r="H361" s="19"/>
      <c r="I361" s="52"/>
      <c r="J361" s="52"/>
      <c r="K361" s="19"/>
      <c r="L361" s="53"/>
    </row>
    <row r="362" spans="1:24" hidden="1">
      <c r="A362" s="24" t="s">
        <v>177</v>
      </c>
      <c r="B362" s="19"/>
      <c r="C362" s="52"/>
      <c r="D362" s="52"/>
      <c r="E362" s="19"/>
      <c r="F362" s="52"/>
      <c r="G362" s="52"/>
      <c r="H362" s="19"/>
      <c r="I362" s="52"/>
      <c r="J362" s="52"/>
      <c r="K362" s="19"/>
      <c r="L362" s="53"/>
    </row>
    <row r="363" spans="1:24" hidden="1">
      <c r="A363" s="22" t="s">
        <v>178</v>
      </c>
      <c r="B363" s="20"/>
      <c r="C363" s="54"/>
      <c r="D363" s="54"/>
      <c r="E363" s="20"/>
      <c r="F363" s="54"/>
      <c r="G363" s="54"/>
      <c r="H363" s="20"/>
      <c r="I363" s="54"/>
      <c r="J363" s="54"/>
      <c r="K363" s="20"/>
      <c r="L363" s="55"/>
    </row>
    <row r="364" spans="1:24" hidden="1"/>
    <row r="365" spans="1:24" hidden="1"/>
    <row r="366" spans="1:24" hidden="1">
      <c r="F366" s="43">
        <f>ROUND(F181,2)</f>
        <v>0.28999999999999998</v>
      </c>
      <c r="G366" s="43">
        <f t="shared" ref="G366:R366" si="113">ROUND(G181,2)</f>
        <v>0.36</v>
      </c>
      <c r="H366" s="43">
        <f t="shared" si="113"/>
        <v>0</v>
      </c>
      <c r="I366" s="43">
        <f t="shared" si="113"/>
        <v>-0.21</v>
      </c>
      <c r="J366" s="43">
        <f t="shared" si="113"/>
        <v>-0.17</v>
      </c>
      <c r="K366" s="43">
        <f t="shared" si="113"/>
        <v>0</v>
      </c>
      <c r="L366" s="43">
        <f t="shared" si="113"/>
        <v>0.57999999999999996</v>
      </c>
      <c r="M366" s="43">
        <f t="shared" si="113"/>
        <v>0.08</v>
      </c>
      <c r="N366" s="43">
        <f t="shared" si="113"/>
        <v>0</v>
      </c>
      <c r="O366" s="43">
        <f t="shared" si="113"/>
        <v>-0.01</v>
      </c>
      <c r="P366" s="43">
        <f t="shared" si="113"/>
        <v>0.49</v>
      </c>
      <c r="Q366" s="43">
        <f t="shared" si="113"/>
        <v>0.43</v>
      </c>
      <c r="R366" s="43">
        <f t="shared" si="113"/>
        <v>-0.17</v>
      </c>
      <c r="S366" s="43">
        <f>ROUND(S181,2)</f>
        <v>0.34</v>
      </c>
      <c r="T366" s="43">
        <f t="shared" ref="T366:X366" si="114">ROUND(T181,2)</f>
        <v>0.06</v>
      </c>
      <c r="U366" s="43">
        <f t="shared" si="114"/>
        <v>0.42</v>
      </c>
      <c r="V366" s="43">
        <f t="shared" si="114"/>
        <v>-0.13</v>
      </c>
      <c r="W366" s="43">
        <f t="shared" si="114"/>
        <v>-0.21</v>
      </c>
      <c r="X366" s="43">
        <f t="shared" si="114"/>
        <v>0.35</v>
      </c>
    </row>
    <row r="367" spans="1:24" hidden="1">
      <c r="F367" s="43">
        <f t="shared" ref="F367:R415" si="115">ROUND(F182,2)</f>
        <v>0.4</v>
      </c>
      <c r="G367" s="43">
        <f t="shared" si="115"/>
        <v>0.31</v>
      </c>
      <c r="H367" s="43">
        <f t="shared" si="115"/>
        <v>0</v>
      </c>
      <c r="I367" s="43">
        <f t="shared" si="115"/>
        <v>-0.21</v>
      </c>
      <c r="J367" s="43">
        <f t="shared" si="115"/>
        <v>-0.16</v>
      </c>
      <c r="K367" s="43">
        <f t="shared" si="115"/>
        <v>0</v>
      </c>
      <c r="L367" s="43">
        <f t="shared" si="115"/>
        <v>0.54</v>
      </c>
      <c r="M367" s="43">
        <f t="shared" si="115"/>
        <v>0.13</v>
      </c>
      <c r="N367" s="43">
        <f t="shared" si="115"/>
        <v>0</v>
      </c>
      <c r="O367" s="43">
        <f t="shared" si="115"/>
        <v>-0.01</v>
      </c>
      <c r="P367" s="43">
        <f t="shared" si="115"/>
        <v>0.56000000000000005</v>
      </c>
      <c r="Q367" s="43">
        <f t="shared" si="115"/>
        <v>0.41</v>
      </c>
      <c r="R367" s="43">
        <f t="shared" si="115"/>
        <v>-0.14000000000000001</v>
      </c>
      <c r="S367" s="43">
        <f t="shared" ref="S367:X382" si="116">ROUND(S182,2)</f>
        <v>0.28999999999999998</v>
      </c>
      <c r="T367" s="43">
        <f t="shared" si="116"/>
        <v>0.04</v>
      </c>
      <c r="U367" s="43">
        <f t="shared" si="116"/>
        <v>0.41</v>
      </c>
      <c r="V367" s="43">
        <f t="shared" si="116"/>
        <v>-0.13</v>
      </c>
      <c r="W367" s="43">
        <f t="shared" si="116"/>
        <v>-0.2</v>
      </c>
      <c r="X367" s="43">
        <f t="shared" si="116"/>
        <v>0.4</v>
      </c>
    </row>
    <row r="368" spans="1:24" hidden="1">
      <c r="F368" s="43">
        <f t="shared" si="115"/>
        <v>0.37</v>
      </c>
      <c r="G368" s="43">
        <f t="shared" si="115"/>
        <v>0.62</v>
      </c>
      <c r="H368" s="43">
        <f t="shared" si="115"/>
        <v>0</v>
      </c>
      <c r="I368" s="43">
        <f t="shared" si="115"/>
        <v>0.04</v>
      </c>
      <c r="J368" s="43">
        <f t="shared" si="115"/>
        <v>0.15</v>
      </c>
      <c r="K368" s="43">
        <f t="shared" si="115"/>
        <v>0</v>
      </c>
      <c r="L368" s="43">
        <f t="shared" si="115"/>
        <v>0.15</v>
      </c>
      <c r="M368" s="43">
        <f t="shared" si="115"/>
        <v>0.04</v>
      </c>
      <c r="N368" s="43">
        <f t="shared" si="115"/>
        <v>0</v>
      </c>
      <c r="O368" s="43">
        <f t="shared" si="115"/>
        <v>0.01</v>
      </c>
      <c r="P368" s="43">
        <f t="shared" si="115"/>
        <v>0.34</v>
      </c>
      <c r="Q368" s="43">
        <f t="shared" si="115"/>
        <v>0.24</v>
      </c>
      <c r="R368" s="43">
        <f t="shared" si="115"/>
        <v>-0.42</v>
      </c>
      <c r="S368" s="43">
        <f t="shared" si="116"/>
        <v>0.25</v>
      </c>
      <c r="T368" s="43">
        <f t="shared" si="116"/>
        <v>-0.06</v>
      </c>
      <c r="U368" s="43">
        <f t="shared" si="116"/>
        <v>0.25</v>
      </c>
      <c r="V368" s="43">
        <f t="shared" si="116"/>
        <v>0.17</v>
      </c>
      <c r="W368" s="43">
        <f t="shared" si="116"/>
        <v>0.03</v>
      </c>
      <c r="X368" s="43">
        <f t="shared" si="116"/>
        <v>0.28000000000000003</v>
      </c>
    </row>
    <row r="369" spans="6:24" hidden="1">
      <c r="F369" s="43">
        <f t="shared" si="115"/>
        <v>2059.7800000000002</v>
      </c>
      <c r="G369" s="43">
        <f t="shared" si="115"/>
        <v>318.81</v>
      </c>
      <c r="H369" s="43">
        <f t="shared" si="115"/>
        <v>0</v>
      </c>
      <c r="I369" s="43">
        <f t="shared" si="115"/>
        <v>323.35000000000002</v>
      </c>
      <c r="J369" s="43">
        <f t="shared" si="115"/>
        <v>327.64999999999998</v>
      </c>
      <c r="K369" s="43">
        <f t="shared" si="115"/>
        <v>0</v>
      </c>
      <c r="L369" s="43">
        <f t="shared" si="115"/>
        <v>327.83</v>
      </c>
      <c r="M369" s="43">
        <f t="shared" si="115"/>
        <v>438</v>
      </c>
      <c r="N369" s="43">
        <f t="shared" si="115"/>
        <v>0</v>
      </c>
      <c r="O369" s="43">
        <f t="shared" si="115"/>
        <v>426.68</v>
      </c>
      <c r="P369" s="43">
        <f t="shared" si="115"/>
        <v>251.54</v>
      </c>
      <c r="Q369" s="43">
        <f t="shared" si="115"/>
        <v>138.65</v>
      </c>
      <c r="R369" s="43">
        <f t="shared" si="115"/>
        <v>523.66999999999996</v>
      </c>
      <c r="S369" s="43">
        <f t="shared" si="116"/>
        <v>520.94000000000005</v>
      </c>
      <c r="T369" s="43">
        <f t="shared" si="116"/>
        <v>263.56</v>
      </c>
      <c r="U369" s="43">
        <f t="shared" si="116"/>
        <v>137.44999999999999</v>
      </c>
      <c r="V369" s="43">
        <f t="shared" si="116"/>
        <v>359.71</v>
      </c>
      <c r="W369" s="43">
        <f t="shared" si="116"/>
        <v>357.66</v>
      </c>
      <c r="X369" s="43">
        <f t="shared" si="116"/>
        <v>308.3</v>
      </c>
    </row>
    <row r="370" spans="6:24" hidden="1">
      <c r="F370" s="43">
        <f t="shared" si="115"/>
        <v>-0.01</v>
      </c>
      <c r="G370" s="43">
        <f t="shared" si="115"/>
        <v>-0.16</v>
      </c>
      <c r="H370" s="43">
        <f t="shared" si="115"/>
        <v>0</v>
      </c>
      <c r="I370" s="43">
        <f t="shared" si="115"/>
        <v>-0.23</v>
      </c>
      <c r="J370" s="43">
        <f t="shared" si="115"/>
        <v>-0.27</v>
      </c>
      <c r="K370" s="43">
        <f t="shared" si="115"/>
        <v>0</v>
      </c>
      <c r="L370" s="43">
        <f t="shared" si="115"/>
        <v>0.35</v>
      </c>
      <c r="M370" s="43">
        <f t="shared" si="115"/>
        <v>0.04</v>
      </c>
      <c r="N370" s="43">
        <f t="shared" si="115"/>
        <v>0</v>
      </c>
      <c r="O370" s="43">
        <f t="shared" si="115"/>
        <v>-0.01</v>
      </c>
      <c r="P370" s="43">
        <f t="shared" si="115"/>
        <v>0.12</v>
      </c>
      <c r="Q370" s="43">
        <f t="shared" si="115"/>
        <v>0.15</v>
      </c>
      <c r="R370" s="43">
        <f t="shared" si="115"/>
        <v>0.55000000000000004</v>
      </c>
      <c r="S370" s="43">
        <f t="shared" si="116"/>
        <v>0.1</v>
      </c>
      <c r="T370" s="43">
        <f t="shared" si="116"/>
        <v>0.14000000000000001</v>
      </c>
      <c r="U370" s="43">
        <f t="shared" si="116"/>
        <v>0.14000000000000001</v>
      </c>
      <c r="V370" s="43">
        <f t="shared" si="116"/>
        <v>-0.25</v>
      </c>
      <c r="W370" s="43">
        <f t="shared" si="116"/>
        <v>-0.22</v>
      </c>
      <c r="X370" s="43">
        <f t="shared" si="116"/>
        <v>0.06</v>
      </c>
    </row>
    <row r="371" spans="6:24" hidden="1">
      <c r="F371" s="43">
        <f t="shared" si="115"/>
        <v>0.78</v>
      </c>
      <c r="G371" s="43">
        <f t="shared" si="115"/>
        <v>0.59</v>
      </c>
      <c r="H371" s="43">
        <f t="shared" si="115"/>
        <v>0</v>
      </c>
      <c r="I371" s="43">
        <f t="shared" si="115"/>
        <v>-5.73</v>
      </c>
      <c r="J371" s="43">
        <f t="shared" si="115"/>
        <v>-1.1100000000000001</v>
      </c>
      <c r="K371" s="43">
        <f t="shared" si="115"/>
        <v>0</v>
      </c>
      <c r="L371" s="43">
        <f t="shared" si="115"/>
        <v>3.94</v>
      </c>
      <c r="M371" s="43">
        <f t="shared" si="115"/>
        <v>1.98</v>
      </c>
      <c r="N371" s="43">
        <f t="shared" si="115"/>
        <v>0</v>
      </c>
      <c r="O371" s="43">
        <f t="shared" si="115"/>
        <v>-2.12</v>
      </c>
      <c r="P371" s="43">
        <f t="shared" si="115"/>
        <v>1.46</v>
      </c>
      <c r="Q371" s="43">
        <f t="shared" si="115"/>
        <v>1.77</v>
      </c>
      <c r="R371" s="43">
        <f t="shared" si="115"/>
        <v>0.41</v>
      </c>
      <c r="S371" s="43">
        <f t="shared" si="116"/>
        <v>1.36</v>
      </c>
      <c r="T371" s="43">
        <f t="shared" si="116"/>
        <v>-1.02</v>
      </c>
      <c r="U371" s="43">
        <f t="shared" si="116"/>
        <v>1.71</v>
      </c>
      <c r="V371" s="43">
        <f t="shared" si="116"/>
        <v>-0.79</v>
      </c>
      <c r="W371" s="43">
        <f t="shared" si="116"/>
        <v>-7.41</v>
      </c>
      <c r="X371" s="43">
        <f t="shared" si="116"/>
        <v>1.26</v>
      </c>
    </row>
    <row r="372" spans="6:24" hidden="1">
      <c r="F372" s="43">
        <f t="shared" si="115"/>
        <v>52.24</v>
      </c>
      <c r="G372" s="43">
        <f t="shared" si="115"/>
        <v>78.540000000000006</v>
      </c>
      <c r="H372" s="43">
        <f t="shared" si="115"/>
        <v>0</v>
      </c>
      <c r="I372" s="43">
        <f t="shared" si="115"/>
        <v>31.21</v>
      </c>
      <c r="J372" s="43">
        <f t="shared" si="115"/>
        <v>46.39</v>
      </c>
      <c r="K372" s="43">
        <f t="shared" si="115"/>
        <v>0</v>
      </c>
      <c r="L372" s="43">
        <f t="shared" si="115"/>
        <v>47.1</v>
      </c>
      <c r="M372" s="43">
        <f t="shared" si="115"/>
        <v>42.37</v>
      </c>
      <c r="N372" s="43">
        <f t="shared" si="115"/>
        <v>0</v>
      </c>
      <c r="O372" s="43">
        <f t="shared" si="115"/>
        <v>25.84</v>
      </c>
      <c r="P372" s="43">
        <f t="shared" si="115"/>
        <v>42.51</v>
      </c>
      <c r="Q372" s="43">
        <f t="shared" si="115"/>
        <v>33.119999999999997</v>
      </c>
      <c r="R372" s="43">
        <f t="shared" si="115"/>
        <v>55.24</v>
      </c>
      <c r="S372" s="43">
        <f t="shared" si="116"/>
        <v>26.01</v>
      </c>
      <c r="T372" s="43">
        <f t="shared" si="116"/>
        <v>31.19</v>
      </c>
      <c r="U372" s="43">
        <f t="shared" si="116"/>
        <v>34.81</v>
      </c>
      <c r="V372" s="43">
        <f t="shared" si="116"/>
        <v>46.15</v>
      </c>
      <c r="W372" s="43">
        <f t="shared" si="116"/>
        <v>32.130000000000003</v>
      </c>
      <c r="X372" s="43">
        <f t="shared" si="116"/>
        <v>40.97</v>
      </c>
    </row>
    <row r="373" spans="6:24" hidden="1">
      <c r="F373" s="43">
        <f t="shared" si="115"/>
        <v>0.26</v>
      </c>
      <c r="G373" s="43">
        <f t="shared" si="115"/>
        <v>-0.04</v>
      </c>
      <c r="H373" s="43">
        <f t="shared" si="115"/>
        <v>0</v>
      </c>
      <c r="I373" s="43">
        <f t="shared" si="115"/>
        <v>-0.06</v>
      </c>
      <c r="J373" s="43">
        <f t="shared" si="115"/>
        <v>0.21</v>
      </c>
      <c r="K373" s="43">
        <f t="shared" si="115"/>
        <v>0</v>
      </c>
      <c r="L373" s="43">
        <f t="shared" si="115"/>
        <v>0.37</v>
      </c>
      <c r="M373" s="43">
        <f t="shared" si="115"/>
        <v>0.14000000000000001</v>
      </c>
      <c r="N373" s="43">
        <f t="shared" si="115"/>
        <v>0</v>
      </c>
      <c r="O373" s="43">
        <f t="shared" si="115"/>
        <v>0.15</v>
      </c>
      <c r="P373" s="43">
        <f t="shared" si="115"/>
        <v>0</v>
      </c>
      <c r="Q373" s="43">
        <f t="shared" si="115"/>
        <v>-0.19</v>
      </c>
      <c r="R373" s="43">
        <f t="shared" si="115"/>
        <v>-0.39</v>
      </c>
      <c r="S373" s="43">
        <f t="shared" si="116"/>
        <v>-0.05</v>
      </c>
      <c r="T373" s="43">
        <f t="shared" si="116"/>
        <v>0.11</v>
      </c>
      <c r="U373" s="43">
        <f t="shared" si="116"/>
        <v>-0.15</v>
      </c>
      <c r="V373" s="43">
        <f t="shared" si="116"/>
        <v>0.19</v>
      </c>
      <c r="W373" s="43">
        <f t="shared" si="116"/>
        <v>-7.0000000000000007E-2</v>
      </c>
      <c r="X373" s="43">
        <f t="shared" si="116"/>
        <v>0.05</v>
      </c>
    </row>
    <row r="374" spans="6:24" hidden="1">
      <c r="F374" s="43">
        <f t="shared" si="115"/>
        <v>81.61</v>
      </c>
      <c r="G374" s="43">
        <f t="shared" si="115"/>
        <v>56.26</v>
      </c>
      <c r="H374" s="43">
        <f t="shared" si="115"/>
        <v>0</v>
      </c>
      <c r="I374" s="43">
        <f t="shared" si="115"/>
        <v>189.13</v>
      </c>
      <c r="J374" s="43">
        <f t="shared" si="115"/>
        <v>222.44</v>
      </c>
      <c r="K374" s="43">
        <f t="shared" si="115"/>
        <v>0</v>
      </c>
      <c r="L374" s="43">
        <f t="shared" si="115"/>
        <v>163.71</v>
      </c>
      <c r="M374" s="43">
        <f t="shared" si="115"/>
        <v>115.31</v>
      </c>
      <c r="N374" s="43">
        <f t="shared" si="115"/>
        <v>0</v>
      </c>
      <c r="O374" s="43">
        <f t="shared" si="115"/>
        <v>67.400000000000006</v>
      </c>
      <c r="P374" s="43">
        <f t="shared" si="115"/>
        <v>400.22</v>
      </c>
      <c r="Q374" s="43">
        <f t="shared" si="115"/>
        <v>98.94</v>
      </c>
      <c r="R374" s="43">
        <f t="shared" si="115"/>
        <v>74.44</v>
      </c>
      <c r="S374" s="43">
        <f t="shared" si="116"/>
        <v>56.61</v>
      </c>
      <c r="T374" s="43">
        <f t="shared" si="116"/>
        <v>20.8</v>
      </c>
      <c r="U374" s="43">
        <f t="shared" si="116"/>
        <v>97.2</v>
      </c>
      <c r="V374" s="43">
        <f t="shared" si="116"/>
        <v>197.92</v>
      </c>
      <c r="W374" s="43">
        <f t="shared" si="116"/>
        <v>185.16</v>
      </c>
      <c r="X374" s="43">
        <f t="shared" si="116"/>
        <v>270.76</v>
      </c>
    </row>
    <row r="375" spans="6:24" hidden="1">
      <c r="F375" s="43">
        <f t="shared" si="115"/>
        <v>-0.51</v>
      </c>
      <c r="G375" s="43">
        <f t="shared" si="115"/>
        <v>-0.18</v>
      </c>
      <c r="H375" s="43">
        <f t="shared" si="115"/>
        <v>0</v>
      </c>
      <c r="I375" s="43">
        <f t="shared" si="115"/>
        <v>1.18</v>
      </c>
      <c r="J375" s="43">
        <f t="shared" si="115"/>
        <v>0.31</v>
      </c>
      <c r="K375" s="43">
        <f t="shared" si="115"/>
        <v>0</v>
      </c>
      <c r="L375" s="43">
        <f t="shared" si="115"/>
        <v>0.42</v>
      </c>
      <c r="M375" s="43">
        <f t="shared" si="115"/>
        <v>0.39</v>
      </c>
      <c r="N375" s="43">
        <f t="shared" si="115"/>
        <v>0</v>
      </c>
      <c r="O375" s="43">
        <f t="shared" si="115"/>
        <v>0.11</v>
      </c>
      <c r="P375" s="43">
        <f t="shared" si="115"/>
        <v>0.21</v>
      </c>
      <c r="Q375" s="43">
        <f t="shared" si="115"/>
        <v>7.0000000000000007E-2</v>
      </c>
      <c r="R375" s="43">
        <f t="shared" si="115"/>
        <v>-0.39</v>
      </c>
      <c r="S375" s="43">
        <f t="shared" si="116"/>
        <v>0.42</v>
      </c>
      <c r="T375" s="43">
        <f t="shared" si="116"/>
        <v>0.13</v>
      </c>
      <c r="U375" s="43">
        <f t="shared" si="116"/>
        <v>0.01</v>
      </c>
      <c r="V375" s="43">
        <f t="shared" si="116"/>
        <v>0.28000000000000003</v>
      </c>
      <c r="W375" s="43">
        <f t="shared" si="116"/>
        <v>1.1100000000000001</v>
      </c>
      <c r="X375" s="43">
        <f t="shared" si="116"/>
        <v>0.3</v>
      </c>
    </row>
    <row r="376" spans="6:24" hidden="1">
      <c r="F376" s="43">
        <f t="shared" si="115"/>
        <v>1.56</v>
      </c>
      <c r="G376" s="43">
        <f t="shared" si="115"/>
        <v>0.72</v>
      </c>
      <c r="H376" s="43">
        <f t="shared" si="115"/>
        <v>0</v>
      </c>
      <c r="I376" s="43">
        <f t="shared" si="115"/>
        <v>6.06</v>
      </c>
      <c r="J376" s="43">
        <f t="shared" si="115"/>
        <v>4.79</v>
      </c>
      <c r="K376" s="43">
        <f t="shared" si="115"/>
        <v>0</v>
      </c>
      <c r="L376" s="43">
        <f t="shared" si="115"/>
        <v>3.48</v>
      </c>
      <c r="M376" s="43">
        <f t="shared" si="115"/>
        <v>2.72</v>
      </c>
      <c r="N376" s="43">
        <f t="shared" si="115"/>
        <v>0</v>
      </c>
      <c r="O376" s="43">
        <f t="shared" si="115"/>
        <v>2.61</v>
      </c>
      <c r="P376" s="43">
        <f t="shared" si="115"/>
        <v>9.41</v>
      </c>
      <c r="Q376" s="43">
        <f t="shared" si="115"/>
        <v>2.99</v>
      </c>
      <c r="R376" s="43">
        <f t="shared" si="115"/>
        <v>1.35</v>
      </c>
      <c r="S376" s="43">
        <f t="shared" si="116"/>
        <v>2.1800000000000002</v>
      </c>
      <c r="T376" s="43">
        <f t="shared" si="116"/>
        <v>0.67</v>
      </c>
      <c r="U376" s="43">
        <f t="shared" si="116"/>
        <v>2.79</v>
      </c>
      <c r="V376" s="43">
        <f t="shared" si="116"/>
        <v>4.29</v>
      </c>
      <c r="W376" s="43">
        <f t="shared" si="116"/>
        <v>5.76</v>
      </c>
      <c r="X376" s="43">
        <f t="shared" si="116"/>
        <v>6.61</v>
      </c>
    </row>
    <row r="377" spans="6:24" hidden="1">
      <c r="F377" s="43">
        <f t="shared" si="115"/>
        <v>-2.67</v>
      </c>
      <c r="G377" s="43">
        <f t="shared" si="115"/>
        <v>4.68</v>
      </c>
      <c r="H377" s="43">
        <f t="shared" si="115"/>
        <v>0</v>
      </c>
      <c r="I377" s="43">
        <f t="shared" si="115"/>
        <v>-3.79</v>
      </c>
      <c r="J377" s="43">
        <f t="shared" si="115"/>
        <v>2.14</v>
      </c>
      <c r="K377" s="43">
        <f t="shared" si="115"/>
        <v>0</v>
      </c>
      <c r="L377" s="43">
        <f t="shared" si="115"/>
        <v>1.25</v>
      </c>
      <c r="M377" s="43">
        <f t="shared" si="115"/>
        <v>2.85</v>
      </c>
      <c r="N377" s="43">
        <f t="shared" si="115"/>
        <v>0</v>
      </c>
      <c r="O377" s="43">
        <f t="shared" si="115"/>
        <v>1.54</v>
      </c>
      <c r="P377" s="43">
        <f t="shared" si="115"/>
        <v>-7.6</v>
      </c>
      <c r="Q377" s="43">
        <f t="shared" si="115"/>
        <v>-0.3</v>
      </c>
      <c r="R377" s="43">
        <f t="shared" si="115"/>
        <v>1.02</v>
      </c>
      <c r="S377" s="43">
        <f t="shared" si="116"/>
        <v>7.38</v>
      </c>
      <c r="T377" s="43">
        <f t="shared" si="116"/>
        <v>5.16</v>
      </c>
      <c r="U377" s="43">
        <f t="shared" si="116"/>
        <v>0.02</v>
      </c>
      <c r="V377" s="43">
        <f t="shared" si="116"/>
        <v>2.09</v>
      </c>
      <c r="W377" s="43">
        <f t="shared" si="116"/>
        <v>-3.37</v>
      </c>
      <c r="X377" s="43">
        <f t="shared" si="116"/>
        <v>5.75</v>
      </c>
    </row>
    <row r="378" spans="6:24" hidden="1">
      <c r="F378" s="43">
        <f t="shared" si="115"/>
        <v>46.94</v>
      </c>
      <c r="G378" s="43">
        <f t="shared" si="115"/>
        <v>180.62</v>
      </c>
      <c r="H378" s="43">
        <f t="shared" si="115"/>
        <v>0</v>
      </c>
      <c r="I378" s="43">
        <f t="shared" si="115"/>
        <v>83.01</v>
      </c>
      <c r="J378" s="43">
        <f t="shared" si="115"/>
        <v>109.24</v>
      </c>
      <c r="K378" s="43">
        <f t="shared" si="115"/>
        <v>0</v>
      </c>
      <c r="L378" s="43">
        <f t="shared" si="115"/>
        <v>77.069999999999993</v>
      </c>
      <c r="M378" s="43">
        <f t="shared" si="115"/>
        <v>61.74</v>
      </c>
      <c r="N378" s="43">
        <f t="shared" si="115"/>
        <v>0</v>
      </c>
      <c r="O378" s="43">
        <f t="shared" si="115"/>
        <v>72.45</v>
      </c>
      <c r="P378" s="43">
        <f t="shared" si="115"/>
        <v>73.77</v>
      </c>
      <c r="Q378" s="43">
        <f t="shared" si="115"/>
        <v>88.51</v>
      </c>
      <c r="R378" s="43">
        <f t="shared" si="115"/>
        <v>72.290000000000006</v>
      </c>
      <c r="S378" s="43">
        <f t="shared" si="116"/>
        <v>82.2</v>
      </c>
      <c r="T378" s="43">
        <f t="shared" si="116"/>
        <v>92.89</v>
      </c>
      <c r="U378" s="43">
        <f t="shared" si="116"/>
        <v>84.33</v>
      </c>
      <c r="V378" s="43">
        <f t="shared" si="116"/>
        <v>109.48</v>
      </c>
      <c r="W378" s="43">
        <f t="shared" si="116"/>
        <v>82.58</v>
      </c>
      <c r="X378" s="43">
        <f t="shared" si="116"/>
        <v>70.31</v>
      </c>
    </row>
    <row r="379" spans="6:24" hidden="1">
      <c r="F379" s="43">
        <f t="shared" si="115"/>
        <v>-0.23</v>
      </c>
      <c r="G379" s="43">
        <f t="shared" si="115"/>
        <v>-0.04</v>
      </c>
      <c r="H379" s="43">
        <f t="shared" si="115"/>
        <v>0</v>
      </c>
      <c r="I379" s="43">
        <f t="shared" si="115"/>
        <v>0.34</v>
      </c>
      <c r="J379" s="43">
        <f t="shared" si="115"/>
        <v>0.06</v>
      </c>
      <c r="K379" s="43">
        <f t="shared" si="115"/>
        <v>0</v>
      </c>
      <c r="L379" s="43">
        <f t="shared" si="115"/>
        <v>0.18</v>
      </c>
      <c r="M379" s="43">
        <f t="shared" si="115"/>
        <v>0.14000000000000001</v>
      </c>
      <c r="N379" s="43">
        <f t="shared" si="115"/>
        <v>0</v>
      </c>
      <c r="O379" s="43">
        <f t="shared" si="115"/>
        <v>0.08</v>
      </c>
      <c r="P379" s="43">
        <f t="shared" si="115"/>
        <v>-0.13</v>
      </c>
      <c r="Q379" s="43">
        <f t="shared" si="115"/>
        <v>0.08</v>
      </c>
      <c r="R379" s="43">
        <f t="shared" si="115"/>
        <v>-0.59</v>
      </c>
      <c r="S379" s="43">
        <f t="shared" si="116"/>
        <v>7.0000000000000007E-2</v>
      </c>
      <c r="T379" s="43">
        <f t="shared" si="116"/>
        <v>0.03</v>
      </c>
      <c r="U379" s="43">
        <f t="shared" si="116"/>
        <v>0.05</v>
      </c>
      <c r="V379" s="43">
        <f t="shared" si="116"/>
        <v>0.06</v>
      </c>
      <c r="W379" s="43">
        <f t="shared" si="116"/>
        <v>0.28999999999999998</v>
      </c>
      <c r="X379" s="43">
        <f t="shared" si="116"/>
        <v>-0.05</v>
      </c>
    </row>
    <row r="380" spans="6:24" hidden="1">
      <c r="F380" s="43">
        <f t="shared" si="115"/>
        <v>17.579999999999998</v>
      </c>
      <c r="G380" s="43">
        <f t="shared" si="115"/>
        <v>202.91</v>
      </c>
      <c r="H380" s="43">
        <f t="shared" si="115"/>
        <v>0</v>
      </c>
      <c r="I380" s="43">
        <f t="shared" si="115"/>
        <v>-74.900000000000006</v>
      </c>
      <c r="J380" s="43">
        <f t="shared" si="115"/>
        <v>-66.81</v>
      </c>
      <c r="K380" s="43">
        <f t="shared" si="115"/>
        <v>0</v>
      </c>
      <c r="L380" s="43">
        <f t="shared" si="115"/>
        <v>-39.54</v>
      </c>
      <c r="M380" s="43">
        <f t="shared" si="115"/>
        <v>-11.21</v>
      </c>
      <c r="N380" s="43">
        <f t="shared" si="115"/>
        <v>0</v>
      </c>
      <c r="O380" s="43">
        <f t="shared" si="115"/>
        <v>30.89</v>
      </c>
      <c r="P380" s="43">
        <f t="shared" si="115"/>
        <v>-283.95</v>
      </c>
      <c r="Q380" s="43">
        <f t="shared" si="115"/>
        <v>22.69</v>
      </c>
      <c r="R380" s="43">
        <f t="shared" si="115"/>
        <v>53.09</v>
      </c>
      <c r="S380" s="43">
        <f t="shared" si="116"/>
        <v>51.59</v>
      </c>
      <c r="T380" s="43">
        <f t="shared" si="116"/>
        <v>103.28</v>
      </c>
      <c r="U380" s="43">
        <f t="shared" si="116"/>
        <v>21.94</v>
      </c>
      <c r="V380" s="43">
        <f t="shared" si="116"/>
        <v>-42.29</v>
      </c>
      <c r="W380" s="43">
        <f t="shared" si="116"/>
        <v>-70.459999999999994</v>
      </c>
      <c r="X380" s="43">
        <f t="shared" si="116"/>
        <v>-159.49</v>
      </c>
    </row>
    <row r="381" spans="6:24" hidden="1">
      <c r="F381" s="43">
        <f t="shared" si="115"/>
        <v>1.24</v>
      </c>
      <c r="G381" s="43">
        <f t="shared" si="115"/>
        <v>0.01</v>
      </c>
      <c r="H381" s="43">
        <f t="shared" si="115"/>
        <v>0</v>
      </c>
      <c r="I381" s="43">
        <f t="shared" si="115"/>
        <v>-1.1499999999999999</v>
      </c>
      <c r="J381" s="43">
        <f t="shared" si="115"/>
        <v>-3.06</v>
      </c>
      <c r="K381" s="43">
        <f t="shared" si="115"/>
        <v>0</v>
      </c>
      <c r="L381" s="43">
        <f t="shared" si="115"/>
        <v>-2.69</v>
      </c>
      <c r="M381" s="43">
        <f t="shared" si="115"/>
        <v>-0.65</v>
      </c>
      <c r="N381" s="43">
        <f t="shared" si="115"/>
        <v>0</v>
      </c>
      <c r="O381" s="43">
        <f t="shared" si="115"/>
        <v>0.08</v>
      </c>
      <c r="P381" s="43">
        <f t="shared" si="115"/>
        <v>-0.47</v>
      </c>
      <c r="Q381" s="43">
        <f t="shared" si="115"/>
        <v>-0.31</v>
      </c>
      <c r="R381" s="43">
        <f t="shared" si="115"/>
        <v>-0.64</v>
      </c>
      <c r="S381" s="43">
        <f t="shared" si="116"/>
        <v>-0.19</v>
      </c>
      <c r="T381" s="43">
        <f t="shared" si="116"/>
        <v>0.03</v>
      </c>
      <c r="U381" s="43">
        <f t="shared" si="116"/>
        <v>-0.16</v>
      </c>
      <c r="V381" s="43">
        <f t="shared" si="116"/>
        <v>-18.79</v>
      </c>
      <c r="W381" s="43">
        <f t="shared" si="116"/>
        <v>-1.1200000000000001</v>
      </c>
      <c r="X381" s="43">
        <f t="shared" si="116"/>
        <v>-0.9</v>
      </c>
    </row>
    <row r="382" spans="6:24" hidden="1">
      <c r="F382" s="43">
        <f t="shared" si="115"/>
        <v>1.1299999999999999</v>
      </c>
      <c r="G382" s="43">
        <f t="shared" si="115"/>
        <v>1.76</v>
      </c>
      <c r="H382" s="43">
        <f t="shared" si="115"/>
        <v>0</v>
      </c>
      <c r="I382" s="43">
        <f t="shared" si="115"/>
        <v>0.5</v>
      </c>
      <c r="J382" s="43">
        <f t="shared" si="115"/>
        <v>0.86</v>
      </c>
      <c r="K382" s="43">
        <f t="shared" si="115"/>
        <v>0</v>
      </c>
      <c r="L382" s="43">
        <f t="shared" si="115"/>
        <v>1.01</v>
      </c>
      <c r="M382" s="43">
        <f t="shared" si="115"/>
        <v>0.72</v>
      </c>
      <c r="N382" s="43">
        <f t="shared" si="115"/>
        <v>0</v>
      </c>
      <c r="O382" s="43">
        <f t="shared" si="115"/>
        <v>0.57999999999999996</v>
      </c>
      <c r="P382" s="43">
        <f t="shared" si="115"/>
        <v>0.86</v>
      </c>
      <c r="Q382" s="43">
        <f t="shared" si="115"/>
        <v>1.82</v>
      </c>
      <c r="R382" s="43">
        <f t="shared" ref="G382:S397" si="117">ROUND(R197,2)</f>
        <v>1.36</v>
      </c>
      <c r="S382" s="43">
        <f t="shared" si="116"/>
        <v>1.05</v>
      </c>
      <c r="T382" s="43">
        <f t="shared" si="116"/>
        <v>4.4400000000000004</v>
      </c>
      <c r="U382" s="43">
        <f t="shared" si="116"/>
        <v>1.75</v>
      </c>
      <c r="V382" s="43">
        <f t="shared" si="116"/>
        <v>0.91</v>
      </c>
      <c r="W382" s="43">
        <f t="shared" si="116"/>
        <v>0.51</v>
      </c>
      <c r="X382" s="43">
        <f t="shared" si="116"/>
        <v>0.81</v>
      </c>
    </row>
    <row r="383" spans="6:24" hidden="1">
      <c r="F383" s="43">
        <f t="shared" si="115"/>
        <v>0.67</v>
      </c>
      <c r="G383" s="43">
        <f t="shared" si="117"/>
        <v>1.93</v>
      </c>
      <c r="H383" s="43">
        <f t="shared" si="117"/>
        <v>0</v>
      </c>
      <c r="I383" s="43">
        <f t="shared" si="117"/>
        <v>0.35</v>
      </c>
      <c r="J383" s="43">
        <f t="shared" si="117"/>
        <v>0.92</v>
      </c>
      <c r="K383" s="43">
        <f t="shared" si="117"/>
        <v>0</v>
      </c>
      <c r="L383" s="43">
        <f t="shared" si="117"/>
        <v>0.49</v>
      </c>
      <c r="M383" s="43">
        <f t="shared" si="117"/>
        <v>0.28999999999999998</v>
      </c>
      <c r="N383" s="43">
        <f t="shared" si="117"/>
        <v>0</v>
      </c>
      <c r="O383" s="43">
        <f t="shared" si="117"/>
        <v>0.49</v>
      </c>
      <c r="P383" s="43">
        <f t="shared" si="117"/>
        <v>0.62</v>
      </c>
      <c r="Q383" s="43">
        <f t="shared" si="117"/>
        <v>2.4</v>
      </c>
      <c r="R383" s="43">
        <f t="shared" si="117"/>
        <v>1.06</v>
      </c>
      <c r="S383" s="43">
        <f t="shared" si="117"/>
        <v>0.73</v>
      </c>
      <c r="T383" s="43">
        <f t="shared" ref="T383:X383" si="118">ROUND(T198,2)</f>
        <v>1.79</v>
      </c>
      <c r="U383" s="43">
        <f t="shared" si="118"/>
        <v>2</v>
      </c>
      <c r="V383" s="43">
        <f t="shared" si="118"/>
        <v>5.32</v>
      </c>
      <c r="W383" s="43">
        <f t="shared" si="118"/>
        <v>0.28999999999999998</v>
      </c>
      <c r="X383" s="43">
        <f t="shared" si="118"/>
        <v>0.57999999999999996</v>
      </c>
    </row>
    <row r="384" spans="6:24" hidden="1">
      <c r="F384" s="43">
        <f t="shared" si="115"/>
        <v>0.03</v>
      </c>
      <c r="G384" s="43">
        <f t="shared" si="117"/>
        <v>0.28000000000000003</v>
      </c>
      <c r="H384" s="43">
        <f t="shared" si="117"/>
        <v>0</v>
      </c>
      <c r="I384" s="43">
        <f t="shared" si="117"/>
        <v>-0.3</v>
      </c>
      <c r="J384" s="43">
        <f t="shared" si="117"/>
        <v>-0.06</v>
      </c>
      <c r="K384" s="43">
        <f t="shared" si="117"/>
        <v>0</v>
      </c>
      <c r="L384" s="43">
        <f t="shared" si="117"/>
        <v>0</v>
      </c>
      <c r="M384" s="43">
        <f t="shared" si="117"/>
        <v>-0.1</v>
      </c>
      <c r="N384" s="43">
        <f t="shared" si="117"/>
        <v>0</v>
      </c>
      <c r="O384" s="43">
        <f t="shared" si="117"/>
        <v>-0.17</v>
      </c>
      <c r="P384" s="43">
        <f t="shared" si="117"/>
        <v>-0.04</v>
      </c>
      <c r="Q384" s="43">
        <f t="shared" si="117"/>
        <v>0.16</v>
      </c>
      <c r="R384" s="43">
        <f t="shared" si="117"/>
        <v>0.08</v>
      </c>
      <c r="S384" s="43">
        <f t="shared" si="117"/>
        <v>0.01</v>
      </c>
      <c r="T384" s="43">
        <f t="shared" ref="T384:X384" si="119">ROUND(T199,2)</f>
        <v>0.52</v>
      </c>
      <c r="U384" s="43">
        <f t="shared" si="119"/>
        <v>0.15</v>
      </c>
      <c r="V384" s="43">
        <f t="shared" si="119"/>
        <v>-0.04</v>
      </c>
      <c r="W384" s="43">
        <f t="shared" si="119"/>
        <v>-0.28000000000000003</v>
      </c>
      <c r="X384" s="43">
        <f t="shared" si="119"/>
        <v>-0.06</v>
      </c>
    </row>
    <row r="385" spans="6:24" hidden="1">
      <c r="F385" s="43">
        <f t="shared" si="115"/>
        <v>-0.63</v>
      </c>
      <c r="G385" s="43">
        <f t="shared" si="117"/>
        <v>1.23</v>
      </c>
      <c r="H385" s="43">
        <f t="shared" si="117"/>
        <v>0</v>
      </c>
      <c r="I385" s="43">
        <f t="shared" si="117"/>
        <v>22.5</v>
      </c>
      <c r="J385" s="43">
        <f t="shared" si="117"/>
        <v>6.53</v>
      </c>
      <c r="K385" s="43">
        <f t="shared" si="117"/>
        <v>0</v>
      </c>
      <c r="L385" s="43">
        <f t="shared" si="117"/>
        <v>-1050.9000000000001</v>
      </c>
      <c r="M385" s="43">
        <f t="shared" si="117"/>
        <v>-75.58</v>
      </c>
      <c r="N385" s="43">
        <f t="shared" si="117"/>
        <v>0</v>
      </c>
      <c r="O385" s="43">
        <f t="shared" si="117"/>
        <v>99.52</v>
      </c>
      <c r="P385" s="43">
        <f t="shared" si="117"/>
        <v>-0.51</v>
      </c>
      <c r="Q385" s="43">
        <f t="shared" si="117"/>
        <v>2.58</v>
      </c>
      <c r="R385" s="43">
        <f t="shared" si="117"/>
        <v>17.32</v>
      </c>
      <c r="S385" s="43">
        <f t="shared" si="117"/>
        <v>0.22</v>
      </c>
      <c r="T385" s="43">
        <f t="shared" ref="T385:X385" si="120">ROUND(T200,2)</f>
        <v>5.96</v>
      </c>
      <c r="U385" s="43">
        <f t="shared" si="120"/>
        <v>2.38</v>
      </c>
      <c r="V385" s="43">
        <f t="shared" si="120"/>
        <v>8.24</v>
      </c>
      <c r="W385" s="43">
        <f t="shared" si="120"/>
        <v>20.34</v>
      </c>
      <c r="X385" s="43">
        <f t="shared" si="120"/>
        <v>-2.14</v>
      </c>
    </row>
    <row r="386" spans="6:24" hidden="1">
      <c r="F386" s="43">
        <f t="shared" si="115"/>
        <v>4.43</v>
      </c>
      <c r="G386" s="43">
        <f t="shared" si="117"/>
        <v>4.07</v>
      </c>
      <c r="H386" s="43">
        <f t="shared" si="117"/>
        <v>0</v>
      </c>
      <c r="I386" s="43">
        <f t="shared" si="117"/>
        <v>4.22</v>
      </c>
      <c r="J386" s="43">
        <f t="shared" si="117"/>
        <v>4.68</v>
      </c>
      <c r="K386" s="43">
        <f t="shared" si="117"/>
        <v>0</v>
      </c>
      <c r="L386" s="43">
        <f t="shared" si="117"/>
        <v>3.63</v>
      </c>
      <c r="M386" s="43">
        <f t="shared" si="117"/>
        <v>4.5599999999999996</v>
      </c>
      <c r="N386" s="43">
        <f t="shared" si="117"/>
        <v>0</v>
      </c>
      <c r="O386" s="43">
        <f t="shared" si="117"/>
        <v>5.58</v>
      </c>
      <c r="P386" s="43">
        <f t="shared" si="117"/>
        <v>2.5099999999999998</v>
      </c>
      <c r="Q386" s="43">
        <f t="shared" si="117"/>
        <v>6.77</v>
      </c>
      <c r="R386" s="43">
        <f t="shared" si="117"/>
        <v>6.23</v>
      </c>
      <c r="S386" s="43">
        <f t="shared" si="117"/>
        <v>4.1900000000000004</v>
      </c>
      <c r="T386" s="43">
        <f t="shared" ref="T386:X386" si="121">ROUND(T201,2)</f>
        <v>4.12</v>
      </c>
      <c r="U386" s="43">
        <f t="shared" si="121"/>
        <v>6.47</v>
      </c>
      <c r="V386" s="43">
        <f t="shared" si="121"/>
        <v>4.5999999999999996</v>
      </c>
      <c r="W386" s="43">
        <f t="shared" si="121"/>
        <v>4.2300000000000004</v>
      </c>
      <c r="X386" s="43">
        <f t="shared" si="121"/>
        <v>2.85</v>
      </c>
    </row>
    <row r="387" spans="6:24" hidden="1">
      <c r="F387" s="43">
        <f t="shared" si="115"/>
        <v>-0.84</v>
      </c>
      <c r="G387" s="43">
        <f t="shared" si="117"/>
        <v>0.74</v>
      </c>
      <c r="H387" s="43">
        <f t="shared" si="117"/>
        <v>0</v>
      </c>
      <c r="I387" s="43">
        <f t="shared" si="117"/>
        <v>0.91</v>
      </c>
      <c r="J387" s="43">
        <f t="shared" si="117"/>
        <v>0.37</v>
      </c>
      <c r="K387" s="43">
        <f t="shared" si="117"/>
        <v>0</v>
      </c>
      <c r="L387" s="43">
        <f t="shared" si="117"/>
        <v>0.64</v>
      </c>
      <c r="M387" s="43">
        <f t="shared" si="117"/>
        <v>-0.7</v>
      </c>
      <c r="N387" s="43">
        <f t="shared" si="117"/>
        <v>0</v>
      </c>
      <c r="O387" s="43">
        <f t="shared" si="117"/>
        <v>-0.76</v>
      </c>
      <c r="P387" s="43">
        <f t="shared" si="117"/>
        <v>0.74</v>
      </c>
      <c r="Q387" s="43">
        <f t="shared" si="117"/>
        <v>1.1499999999999999</v>
      </c>
      <c r="R387" s="43">
        <f t="shared" si="117"/>
        <v>0.83</v>
      </c>
      <c r="S387" s="43">
        <f t="shared" si="117"/>
        <v>0.68</v>
      </c>
      <c r="T387" s="43">
        <f t="shared" ref="T387:X387" si="122">ROUND(T202,2)</f>
        <v>0.96</v>
      </c>
      <c r="U387" s="43">
        <f t="shared" si="122"/>
        <v>2.09</v>
      </c>
      <c r="V387" s="43">
        <f t="shared" si="122"/>
        <v>0.32</v>
      </c>
      <c r="W387" s="43">
        <f t="shared" si="122"/>
        <v>1.1200000000000001</v>
      </c>
      <c r="X387" s="43">
        <f t="shared" si="122"/>
        <v>0.68</v>
      </c>
    </row>
    <row r="388" spans="6:24" hidden="1">
      <c r="F388" s="43">
        <f t="shared" si="115"/>
        <v>3.47</v>
      </c>
      <c r="G388" s="43">
        <f t="shared" si="117"/>
        <v>0.56000000000000005</v>
      </c>
      <c r="H388" s="43">
        <f t="shared" si="117"/>
        <v>0</v>
      </c>
      <c r="I388" s="43">
        <f t="shared" si="117"/>
        <v>0.4</v>
      </c>
      <c r="J388" s="43">
        <f t="shared" si="117"/>
        <v>0.72</v>
      </c>
      <c r="K388" s="43">
        <f t="shared" si="117"/>
        <v>0</v>
      </c>
      <c r="L388" s="43">
        <f t="shared" si="117"/>
        <v>0.75</v>
      </c>
      <c r="M388" s="43">
        <f t="shared" si="117"/>
        <v>0.77</v>
      </c>
      <c r="N388" s="43">
        <f t="shared" si="117"/>
        <v>0</v>
      </c>
      <c r="O388" s="43">
        <f t="shared" si="117"/>
        <v>0.62</v>
      </c>
      <c r="P388" s="43">
        <f t="shared" si="117"/>
        <v>0.86</v>
      </c>
      <c r="Q388" s="43">
        <f t="shared" si="117"/>
        <v>1.1499999999999999</v>
      </c>
      <c r="R388" s="43">
        <f t="shared" si="117"/>
        <v>1.29</v>
      </c>
      <c r="S388" s="43">
        <f t="shared" si="117"/>
        <v>0.98</v>
      </c>
      <c r="T388" s="43">
        <f t="shared" ref="T388:X388" si="123">ROUND(T203,2)</f>
        <v>0.54</v>
      </c>
      <c r="U388" s="43">
        <f t="shared" si="123"/>
        <v>1.22</v>
      </c>
      <c r="V388" s="43">
        <f t="shared" si="123"/>
        <v>0.73</v>
      </c>
      <c r="W388" s="43">
        <f t="shared" si="123"/>
        <v>0.41</v>
      </c>
      <c r="X388" s="43">
        <f t="shared" si="123"/>
        <v>0.81</v>
      </c>
    </row>
    <row r="389" spans="6:24" hidden="1">
      <c r="F389" s="43">
        <f t="shared" si="115"/>
        <v>1.4</v>
      </c>
      <c r="G389" s="43">
        <f t="shared" si="117"/>
        <v>0.33</v>
      </c>
      <c r="H389" s="43">
        <f t="shared" si="117"/>
        <v>0</v>
      </c>
      <c r="I389" s="43">
        <f t="shared" si="117"/>
        <v>-4.93</v>
      </c>
      <c r="J389" s="43">
        <f t="shared" si="117"/>
        <v>-4.42</v>
      </c>
      <c r="K389" s="43">
        <f t="shared" si="117"/>
        <v>0</v>
      </c>
      <c r="L389" s="43">
        <f t="shared" si="117"/>
        <v>0.32</v>
      </c>
      <c r="M389" s="43">
        <f t="shared" si="117"/>
        <v>0.25</v>
      </c>
      <c r="N389" s="43">
        <f t="shared" si="117"/>
        <v>0</v>
      </c>
      <c r="O389" s="43">
        <f t="shared" si="117"/>
        <v>-0.09</v>
      </c>
      <c r="P389" s="43">
        <f t="shared" si="117"/>
        <v>0.56999999999999995</v>
      </c>
      <c r="Q389" s="43">
        <f t="shared" si="117"/>
        <v>2.17</v>
      </c>
      <c r="R389" s="43">
        <f t="shared" si="117"/>
        <v>0.3</v>
      </c>
      <c r="S389" s="43">
        <f t="shared" si="117"/>
        <v>0.69</v>
      </c>
      <c r="T389" s="43">
        <f t="shared" ref="T389:X389" si="124">ROUND(T204,2)</f>
        <v>1.96</v>
      </c>
      <c r="U389" s="43">
        <f t="shared" si="124"/>
        <v>2.08</v>
      </c>
      <c r="V389" s="43">
        <f t="shared" si="124"/>
        <v>-2.52</v>
      </c>
      <c r="W389" s="43">
        <f t="shared" si="124"/>
        <v>5</v>
      </c>
      <c r="X389" s="43">
        <f t="shared" si="124"/>
        <v>0.49</v>
      </c>
    </row>
    <row r="390" spans="6:24" hidden="1">
      <c r="F390" s="43">
        <f t="shared" si="115"/>
        <v>-0.01</v>
      </c>
      <c r="G390" s="43">
        <f t="shared" si="117"/>
        <v>0</v>
      </c>
      <c r="H390" s="43">
        <f t="shared" si="117"/>
        <v>0</v>
      </c>
      <c r="I390" s="43">
        <f t="shared" si="117"/>
        <v>0.38</v>
      </c>
      <c r="J390" s="43">
        <f t="shared" si="117"/>
        <v>-0.06</v>
      </c>
      <c r="K390" s="43">
        <f t="shared" si="117"/>
        <v>0</v>
      </c>
      <c r="L390" s="43">
        <f t="shared" si="117"/>
        <v>12.99</v>
      </c>
      <c r="M390" s="43">
        <f t="shared" si="117"/>
        <v>-0.05</v>
      </c>
      <c r="N390" s="43">
        <f t="shared" si="117"/>
        <v>0</v>
      </c>
      <c r="O390" s="43">
        <f t="shared" si="117"/>
        <v>0.02</v>
      </c>
      <c r="P390" s="43">
        <f t="shared" si="117"/>
        <v>0.03</v>
      </c>
      <c r="Q390" s="43">
        <f t="shared" si="117"/>
        <v>-23.7</v>
      </c>
      <c r="R390" s="43">
        <f t="shared" si="117"/>
        <v>0.01</v>
      </c>
      <c r="S390" s="43">
        <f t="shared" si="117"/>
        <v>0</v>
      </c>
      <c r="T390" s="43">
        <f t="shared" ref="T390:X390" si="125">ROUND(T205,2)</f>
        <v>0</v>
      </c>
      <c r="U390" s="43">
        <f t="shared" si="125"/>
        <v>-4.93</v>
      </c>
      <c r="V390" s="43">
        <f t="shared" si="125"/>
        <v>-7.0000000000000007E-2</v>
      </c>
      <c r="W390" s="43">
        <f t="shared" si="125"/>
        <v>0.39</v>
      </c>
      <c r="X390" s="43">
        <f t="shared" si="125"/>
        <v>-0.06</v>
      </c>
    </row>
    <row r="391" spans="6:24" hidden="1">
      <c r="F391" s="43">
        <f t="shared" si="115"/>
        <v>1.1399999999999999</v>
      </c>
      <c r="G391" s="43">
        <f t="shared" si="117"/>
        <v>1.33</v>
      </c>
      <c r="H391" s="43">
        <f t="shared" si="117"/>
        <v>0</v>
      </c>
      <c r="I391" s="43">
        <f t="shared" si="117"/>
        <v>1.33</v>
      </c>
      <c r="J391" s="43">
        <f t="shared" si="117"/>
        <v>1.35</v>
      </c>
      <c r="K391" s="43">
        <f t="shared" si="117"/>
        <v>0</v>
      </c>
      <c r="L391" s="43">
        <f t="shared" si="117"/>
        <v>1.27</v>
      </c>
      <c r="M391" s="43">
        <f t="shared" si="117"/>
        <v>1.18</v>
      </c>
      <c r="N391" s="43">
        <f t="shared" si="117"/>
        <v>0</v>
      </c>
      <c r="O391" s="43">
        <f t="shared" si="117"/>
        <v>1.08</v>
      </c>
      <c r="P391" s="43">
        <f t="shared" si="117"/>
        <v>1.26</v>
      </c>
      <c r="Q391" s="43">
        <f t="shared" si="117"/>
        <v>1.72</v>
      </c>
      <c r="R391" s="43">
        <f t="shared" si="117"/>
        <v>0.5</v>
      </c>
      <c r="S391" s="43">
        <f t="shared" si="117"/>
        <v>1.24</v>
      </c>
      <c r="T391" s="43">
        <f t="shared" ref="T391:X391" si="126">ROUND(T206,2)</f>
        <v>0.83</v>
      </c>
      <c r="U391" s="43">
        <f t="shared" si="126"/>
        <v>1.56</v>
      </c>
      <c r="V391" s="43">
        <f t="shared" si="126"/>
        <v>1.34</v>
      </c>
      <c r="W391" s="43">
        <f t="shared" si="126"/>
        <v>1.43</v>
      </c>
      <c r="X391" s="43">
        <f t="shared" si="126"/>
        <v>1.22</v>
      </c>
    </row>
    <row r="392" spans="6:24" hidden="1">
      <c r="F392" s="43">
        <f t="shared" si="115"/>
        <v>9.8800000000000008</v>
      </c>
      <c r="G392" s="43">
        <f t="shared" si="117"/>
        <v>1.72</v>
      </c>
      <c r="H392" s="43">
        <f t="shared" si="117"/>
        <v>0</v>
      </c>
      <c r="I392" s="43">
        <f t="shared" si="117"/>
        <v>2.36</v>
      </c>
      <c r="J392" s="43">
        <f t="shared" si="117"/>
        <v>2.42</v>
      </c>
      <c r="K392" s="43">
        <f t="shared" si="117"/>
        <v>0</v>
      </c>
      <c r="L392" s="43">
        <f t="shared" si="117"/>
        <v>2.02</v>
      </c>
      <c r="M392" s="43">
        <f t="shared" si="117"/>
        <v>5.3</v>
      </c>
      <c r="N392" s="43">
        <f t="shared" si="117"/>
        <v>0</v>
      </c>
      <c r="O392" s="43">
        <f t="shared" si="117"/>
        <v>11.82</v>
      </c>
      <c r="P392" s="43">
        <f t="shared" si="117"/>
        <v>5.28</v>
      </c>
      <c r="Q392" s="43">
        <f t="shared" si="117"/>
        <v>1.44</v>
      </c>
      <c r="R392" s="43">
        <f t="shared" si="117"/>
        <v>1.89</v>
      </c>
      <c r="S392" s="43">
        <f t="shared" si="117"/>
        <v>4.66</v>
      </c>
      <c r="T392" s="43">
        <f t="shared" ref="T392:X392" si="127">ROUND(T207,2)</f>
        <v>1.29</v>
      </c>
      <c r="U392" s="43">
        <f t="shared" si="127"/>
        <v>1.48</v>
      </c>
      <c r="V392" s="43">
        <f t="shared" si="127"/>
        <v>2.42</v>
      </c>
      <c r="W392" s="43">
        <f t="shared" si="127"/>
        <v>2.35</v>
      </c>
      <c r="X392" s="43">
        <f t="shared" si="127"/>
        <v>5.66</v>
      </c>
    </row>
    <row r="393" spans="6:24" hidden="1">
      <c r="F393" s="43">
        <f t="shared" si="115"/>
        <v>1.48</v>
      </c>
      <c r="G393" s="43">
        <f t="shared" si="117"/>
        <v>2.99</v>
      </c>
      <c r="H393" s="43">
        <f t="shared" si="117"/>
        <v>0</v>
      </c>
      <c r="I393" s="43">
        <f t="shared" si="117"/>
        <v>0.38</v>
      </c>
      <c r="J393" s="43">
        <f t="shared" si="117"/>
        <v>-0.32</v>
      </c>
      <c r="K393" s="43">
        <f t="shared" si="117"/>
        <v>0</v>
      </c>
      <c r="L393" s="43">
        <f t="shared" si="117"/>
        <v>0.67</v>
      </c>
      <c r="M393" s="43">
        <f t="shared" si="117"/>
        <v>-2.19</v>
      </c>
      <c r="N393" s="43">
        <f t="shared" si="117"/>
        <v>0</v>
      </c>
      <c r="O393" s="43">
        <f t="shared" si="117"/>
        <v>0.63</v>
      </c>
      <c r="P393" s="43">
        <f t="shared" si="117"/>
        <v>11.94</v>
      </c>
      <c r="Q393" s="43">
        <f t="shared" si="117"/>
        <v>0.54</v>
      </c>
      <c r="R393" s="43">
        <f t="shared" si="117"/>
        <v>1.1100000000000001</v>
      </c>
      <c r="S393" s="43">
        <f t="shared" si="117"/>
        <v>1.51</v>
      </c>
      <c r="T393" s="43">
        <f t="shared" ref="T393:X393" si="128">ROUND(T208,2)</f>
        <v>0.76</v>
      </c>
      <c r="U393" s="43">
        <f t="shared" si="128"/>
        <v>0.55000000000000004</v>
      </c>
      <c r="V393" s="43">
        <f t="shared" si="128"/>
        <v>1.1100000000000001</v>
      </c>
      <c r="W393" s="43">
        <f t="shared" si="128"/>
        <v>0.91</v>
      </c>
      <c r="X393" s="43">
        <f t="shared" si="128"/>
        <v>-1.68</v>
      </c>
    </row>
    <row r="394" spans="6:24" hidden="1">
      <c r="F394" s="43">
        <f t="shared" si="115"/>
        <v>8.8800000000000008</v>
      </c>
      <c r="G394" s="43">
        <f t="shared" si="117"/>
        <v>0.72</v>
      </c>
      <c r="H394" s="43">
        <f t="shared" si="117"/>
        <v>0</v>
      </c>
      <c r="I394" s="43">
        <f t="shared" si="117"/>
        <v>1.36</v>
      </c>
      <c r="J394" s="43">
        <f t="shared" si="117"/>
        <v>1.42</v>
      </c>
      <c r="K394" s="43">
        <f t="shared" si="117"/>
        <v>0</v>
      </c>
      <c r="L394" s="43">
        <f t="shared" si="117"/>
        <v>1.02</v>
      </c>
      <c r="M394" s="43">
        <f t="shared" si="117"/>
        <v>4.3</v>
      </c>
      <c r="N394" s="43">
        <f t="shared" si="117"/>
        <v>0</v>
      </c>
      <c r="O394" s="43">
        <f t="shared" si="117"/>
        <v>10.82</v>
      </c>
      <c r="P394" s="43">
        <f t="shared" si="117"/>
        <v>4.28</v>
      </c>
      <c r="Q394" s="43">
        <f t="shared" si="117"/>
        <v>0.44</v>
      </c>
      <c r="R394" s="43">
        <f t="shared" si="117"/>
        <v>0.89</v>
      </c>
      <c r="S394" s="43">
        <f t="shared" si="117"/>
        <v>3.66</v>
      </c>
      <c r="T394" s="43">
        <f t="shared" ref="T394:X394" si="129">ROUND(T209,2)</f>
        <v>0.28999999999999998</v>
      </c>
      <c r="U394" s="43">
        <f t="shared" si="129"/>
        <v>0.48</v>
      </c>
      <c r="V394" s="43">
        <f t="shared" si="129"/>
        <v>1.42</v>
      </c>
      <c r="W394" s="43">
        <f t="shared" si="129"/>
        <v>1.35</v>
      </c>
      <c r="X394" s="43">
        <f t="shared" si="129"/>
        <v>4.66</v>
      </c>
    </row>
    <row r="395" spans="6:24" hidden="1">
      <c r="F395" s="43">
        <f t="shared" si="115"/>
        <v>1.69</v>
      </c>
      <c r="G395" s="43">
        <f t="shared" si="117"/>
        <v>6.74</v>
      </c>
      <c r="H395" s="43">
        <f t="shared" si="117"/>
        <v>0</v>
      </c>
      <c r="I395" s="43">
        <f t="shared" si="117"/>
        <v>-0.02</v>
      </c>
      <c r="J395" s="43">
        <f t="shared" si="117"/>
        <v>-1.55</v>
      </c>
      <c r="K395" s="43">
        <f t="shared" si="117"/>
        <v>0</v>
      </c>
      <c r="L395" s="43">
        <f t="shared" si="117"/>
        <v>0.4</v>
      </c>
      <c r="M395" s="43">
        <f t="shared" si="117"/>
        <v>-3</v>
      </c>
      <c r="N395" s="43">
        <f t="shared" si="117"/>
        <v>0</v>
      </c>
      <c r="O395" s="43">
        <f t="shared" si="117"/>
        <v>0.57999999999999996</v>
      </c>
      <c r="P395" s="43">
        <f t="shared" si="117"/>
        <v>20.46</v>
      </c>
      <c r="Q395" s="43">
        <f t="shared" si="117"/>
        <v>-0.06</v>
      </c>
      <c r="R395" s="43">
        <f t="shared" si="117"/>
        <v>1.18</v>
      </c>
      <c r="S395" s="43">
        <f t="shared" si="117"/>
        <v>1.64</v>
      </c>
      <c r="T395" s="43">
        <f t="shared" ref="T395:X395" si="130">ROUND(T210,2)</f>
        <v>-0.09</v>
      </c>
      <c r="U395" s="43">
        <f t="shared" si="130"/>
        <v>0</v>
      </c>
      <c r="V395" s="43">
        <f t="shared" si="130"/>
        <v>1.22</v>
      </c>
      <c r="W395" s="43">
        <f t="shared" si="130"/>
        <v>0.85</v>
      </c>
      <c r="X395" s="43">
        <f t="shared" si="130"/>
        <v>-3.18</v>
      </c>
    </row>
    <row r="396" spans="6:24" hidden="1">
      <c r="F396" s="43">
        <f t="shared" si="115"/>
        <v>0.06</v>
      </c>
      <c r="G396" s="43">
        <f t="shared" si="117"/>
        <v>-0.32</v>
      </c>
      <c r="H396" s="43">
        <f t="shared" si="117"/>
        <v>0</v>
      </c>
      <c r="I396" s="43">
        <f t="shared" si="117"/>
        <v>1.66</v>
      </c>
      <c r="J396" s="43">
        <f t="shared" si="117"/>
        <v>0.65</v>
      </c>
      <c r="K396" s="43">
        <f t="shared" si="117"/>
        <v>0</v>
      </c>
      <c r="L396" s="43">
        <f t="shared" si="117"/>
        <v>0.53</v>
      </c>
      <c r="M396" s="43">
        <f t="shared" si="117"/>
        <v>1.69</v>
      </c>
      <c r="N396" s="43">
        <f t="shared" si="117"/>
        <v>0</v>
      </c>
      <c r="O396" s="43">
        <f t="shared" si="117"/>
        <v>3.14</v>
      </c>
      <c r="P396" s="43">
        <f t="shared" si="117"/>
        <v>0.72</v>
      </c>
      <c r="Q396" s="43">
        <f t="shared" si="117"/>
        <v>-0.25</v>
      </c>
      <c r="R396" s="43">
        <f t="shared" si="117"/>
        <v>0.28999999999999998</v>
      </c>
      <c r="S396" s="43">
        <f t="shared" si="117"/>
        <v>1.04</v>
      </c>
      <c r="T396" s="43">
        <f t="shared" ref="T396:X396" si="131">ROUND(T211,2)</f>
        <v>-0.7</v>
      </c>
      <c r="U396" s="43">
        <f t="shared" si="131"/>
        <v>-0.22</v>
      </c>
      <c r="V396" s="43">
        <f t="shared" si="131"/>
        <v>0.63</v>
      </c>
      <c r="W396" s="43">
        <f t="shared" si="131"/>
        <v>1.61</v>
      </c>
      <c r="X396" s="43">
        <f t="shared" si="131"/>
        <v>0.96</v>
      </c>
    </row>
    <row r="397" spans="6:24" hidden="1">
      <c r="F397" s="43">
        <f t="shared" si="115"/>
        <v>0.28000000000000003</v>
      </c>
      <c r="G397" s="43">
        <f t="shared" si="117"/>
        <v>0.45</v>
      </c>
      <c r="H397" s="43">
        <f t="shared" si="117"/>
        <v>0</v>
      </c>
      <c r="I397" s="43">
        <f t="shared" si="117"/>
        <v>0.4</v>
      </c>
      <c r="J397" s="43">
        <f t="shared" si="117"/>
        <v>0.5</v>
      </c>
      <c r="K397" s="43">
        <f t="shared" si="117"/>
        <v>0</v>
      </c>
      <c r="L397" s="43">
        <f t="shared" si="117"/>
        <v>0.48</v>
      </c>
      <c r="M397" s="43">
        <f t="shared" si="117"/>
        <v>0.32</v>
      </c>
      <c r="N397" s="43">
        <f t="shared" si="117"/>
        <v>0</v>
      </c>
      <c r="O397" s="43">
        <f t="shared" si="117"/>
        <v>0.33</v>
      </c>
      <c r="P397" s="43">
        <f t="shared" si="117"/>
        <v>0.55000000000000004</v>
      </c>
      <c r="Q397" s="43">
        <f t="shared" si="117"/>
        <v>0.23</v>
      </c>
      <c r="R397" s="43">
        <f t="shared" si="117"/>
        <v>0.27</v>
      </c>
      <c r="S397" s="43">
        <f t="shared" si="117"/>
        <v>0.45</v>
      </c>
      <c r="T397" s="43">
        <f t="shared" ref="T397:X397" si="132">ROUND(T212,2)</f>
        <v>0.38</v>
      </c>
      <c r="U397" s="43">
        <f t="shared" si="132"/>
        <v>0.23</v>
      </c>
      <c r="V397" s="43">
        <f t="shared" si="132"/>
        <v>0.49</v>
      </c>
      <c r="W397" s="43">
        <f t="shared" si="132"/>
        <v>0.4</v>
      </c>
      <c r="X397" s="43">
        <f t="shared" si="132"/>
        <v>0.5</v>
      </c>
    </row>
    <row r="398" spans="6:24" hidden="1">
      <c r="F398" s="43">
        <f t="shared" si="115"/>
        <v>-0.78</v>
      </c>
      <c r="G398" s="43">
        <f t="shared" ref="G398:S413" si="133">ROUND(G213,2)</f>
        <v>1.0900000000000001</v>
      </c>
      <c r="H398" s="43">
        <f t="shared" si="133"/>
        <v>0</v>
      </c>
      <c r="I398" s="43">
        <f t="shared" si="133"/>
        <v>0.77</v>
      </c>
      <c r="J398" s="43">
        <f t="shared" si="133"/>
        <v>1.81</v>
      </c>
      <c r="K398" s="43">
        <f t="shared" si="133"/>
        <v>0</v>
      </c>
      <c r="L398" s="43">
        <f t="shared" si="133"/>
        <v>1.84</v>
      </c>
      <c r="M398" s="43">
        <f t="shared" si="133"/>
        <v>-1.4</v>
      </c>
      <c r="N398" s="43">
        <f t="shared" si="133"/>
        <v>0</v>
      </c>
      <c r="O398" s="43">
        <f t="shared" si="133"/>
        <v>0.24</v>
      </c>
      <c r="P398" s="43">
        <f t="shared" si="133"/>
        <v>1.03</v>
      </c>
      <c r="Q398" s="43">
        <f t="shared" si="133"/>
        <v>1.17</v>
      </c>
      <c r="R398" s="43">
        <f t="shared" si="133"/>
        <v>3.53</v>
      </c>
      <c r="S398" s="43">
        <f t="shared" si="133"/>
        <v>1.66</v>
      </c>
      <c r="T398" s="43">
        <f t="shared" ref="T398:X398" si="134">ROUND(T213,2)</f>
        <v>0.97</v>
      </c>
      <c r="U398" s="43">
        <f t="shared" si="134"/>
        <v>0.78</v>
      </c>
      <c r="V398" s="43">
        <f t="shared" si="134"/>
        <v>2.04</v>
      </c>
      <c r="W398" s="43">
        <f t="shared" si="134"/>
        <v>0.76</v>
      </c>
      <c r="X398" s="43">
        <f t="shared" si="134"/>
        <v>1.01</v>
      </c>
    </row>
    <row r="399" spans="6:24" hidden="1">
      <c r="F399" s="43">
        <f t="shared" si="115"/>
        <v>0.02</v>
      </c>
      <c r="G399" s="43">
        <f t="shared" si="133"/>
        <v>0.13</v>
      </c>
      <c r="H399" s="43">
        <f t="shared" si="133"/>
        <v>0</v>
      </c>
      <c r="I399" s="43">
        <f t="shared" si="133"/>
        <v>0.15</v>
      </c>
      <c r="J399" s="43">
        <f t="shared" si="133"/>
        <v>0.17</v>
      </c>
      <c r="K399" s="43">
        <f t="shared" si="133"/>
        <v>0</v>
      </c>
      <c r="L399" s="43">
        <f t="shared" si="133"/>
        <v>0.16</v>
      </c>
      <c r="M399" s="43">
        <f t="shared" si="133"/>
        <v>0.1</v>
      </c>
      <c r="N399" s="43">
        <f t="shared" si="133"/>
        <v>0</v>
      </c>
      <c r="O399" s="43">
        <f t="shared" si="133"/>
        <v>0.12</v>
      </c>
      <c r="P399" s="43">
        <f t="shared" si="133"/>
        <v>0.15</v>
      </c>
      <c r="Q399" s="43">
        <f t="shared" si="133"/>
        <v>0.08</v>
      </c>
      <c r="R399" s="43">
        <f t="shared" si="133"/>
        <v>0.08</v>
      </c>
      <c r="S399" s="43">
        <f t="shared" si="133"/>
        <v>0.2</v>
      </c>
      <c r="T399" s="43">
        <f t="shared" ref="T399:X399" si="135">ROUND(T214,2)</f>
        <v>0.13</v>
      </c>
      <c r="U399" s="43">
        <f t="shared" si="135"/>
        <v>0.08</v>
      </c>
      <c r="V399" s="43">
        <f t="shared" si="135"/>
        <v>0.17</v>
      </c>
      <c r="W399" s="43">
        <f t="shared" si="135"/>
        <v>0.15</v>
      </c>
      <c r="X399" s="43">
        <f t="shared" si="135"/>
        <v>0.14000000000000001</v>
      </c>
    </row>
    <row r="400" spans="6:24" hidden="1">
      <c r="F400" s="43">
        <f t="shared" si="115"/>
        <v>-2.0499999999999998</v>
      </c>
      <c r="G400" s="43">
        <f t="shared" si="133"/>
        <v>1.79</v>
      </c>
      <c r="H400" s="43">
        <f t="shared" si="133"/>
        <v>0</v>
      </c>
      <c r="I400" s="43">
        <f t="shared" si="133"/>
        <v>1.73</v>
      </c>
      <c r="J400" s="43">
        <f t="shared" si="133"/>
        <v>1.1200000000000001</v>
      </c>
      <c r="K400" s="43">
        <f t="shared" si="133"/>
        <v>0</v>
      </c>
      <c r="L400" s="43">
        <f t="shared" si="133"/>
        <v>0.87</v>
      </c>
      <c r="M400" s="43">
        <f t="shared" si="133"/>
        <v>-4.2</v>
      </c>
      <c r="N400" s="43">
        <f t="shared" si="133"/>
        <v>0</v>
      </c>
      <c r="O400" s="43">
        <f t="shared" si="133"/>
        <v>0.25</v>
      </c>
      <c r="P400" s="43">
        <f t="shared" si="133"/>
        <v>0.37</v>
      </c>
      <c r="Q400" s="43">
        <f t="shared" si="133"/>
        <v>1.76</v>
      </c>
      <c r="R400" s="43">
        <f t="shared" si="133"/>
        <v>28.24</v>
      </c>
      <c r="S400" s="43">
        <f t="shared" si="133"/>
        <v>2</v>
      </c>
      <c r="T400" s="43">
        <f t="shared" ref="T400:X400" si="136">ROUND(T215,2)</f>
        <v>3.66</v>
      </c>
      <c r="U400" s="43">
        <f t="shared" si="136"/>
        <v>1.27</v>
      </c>
      <c r="V400" s="43">
        <f t="shared" si="136"/>
        <v>0.96</v>
      </c>
      <c r="W400" s="43">
        <f t="shared" si="136"/>
        <v>1.78</v>
      </c>
      <c r="X400" s="43">
        <f t="shared" si="136"/>
        <v>0.26</v>
      </c>
    </row>
    <row r="401" spans="6:24" hidden="1">
      <c r="F401" s="43">
        <f t="shared" si="115"/>
        <v>0.01</v>
      </c>
      <c r="G401" s="43">
        <f t="shared" si="133"/>
        <v>0.11</v>
      </c>
      <c r="H401" s="43">
        <f t="shared" si="133"/>
        <v>0</v>
      </c>
      <c r="I401" s="43">
        <f t="shared" si="133"/>
        <v>0.15</v>
      </c>
      <c r="J401" s="43">
        <f t="shared" si="133"/>
        <v>0.14000000000000001</v>
      </c>
      <c r="K401" s="43">
        <f t="shared" si="133"/>
        <v>0</v>
      </c>
      <c r="L401" s="43">
        <f t="shared" si="133"/>
        <v>0.12</v>
      </c>
      <c r="M401" s="43">
        <f t="shared" si="133"/>
        <v>7.0000000000000007E-2</v>
      </c>
      <c r="N401" s="43">
        <f t="shared" si="133"/>
        <v>0</v>
      </c>
      <c r="O401" s="43">
        <f t="shared" si="133"/>
        <v>0.03</v>
      </c>
      <c r="P401" s="43">
        <f t="shared" si="133"/>
        <v>0.11</v>
      </c>
      <c r="Q401" s="43">
        <f t="shared" si="133"/>
        <v>0.06</v>
      </c>
      <c r="R401" s="43">
        <f t="shared" si="133"/>
        <v>0.06</v>
      </c>
      <c r="S401" s="43">
        <f t="shared" si="133"/>
        <v>0.14000000000000001</v>
      </c>
      <c r="T401" s="43">
        <f t="shared" ref="T401:X401" si="137">ROUND(T216,2)</f>
        <v>0.12</v>
      </c>
      <c r="U401" s="43">
        <f t="shared" si="137"/>
        <v>0.05</v>
      </c>
      <c r="V401" s="43">
        <f t="shared" si="137"/>
        <v>0.14000000000000001</v>
      </c>
      <c r="W401" s="43">
        <f t="shared" si="137"/>
        <v>0.15</v>
      </c>
      <c r="X401" s="43">
        <f t="shared" si="137"/>
        <v>0.1</v>
      </c>
    </row>
    <row r="402" spans="6:24" hidden="1">
      <c r="F402" s="43">
        <f t="shared" si="115"/>
        <v>-2.59</v>
      </c>
      <c r="G402" s="43">
        <f t="shared" si="133"/>
        <v>1.87</v>
      </c>
      <c r="H402" s="43">
        <f t="shared" si="133"/>
        <v>0</v>
      </c>
      <c r="I402" s="43">
        <f t="shared" si="133"/>
        <v>-1.1100000000000001</v>
      </c>
      <c r="J402" s="43">
        <f t="shared" si="133"/>
        <v>0.65</v>
      </c>
      <c r="K402" s="43">
        <f t="shared" si="133"/>
        <v>0</v>
      </c>
      <c r="L402" s="43">
        <f t="shared" si="133"/>
        <v>0.28000000000000003</v>
      </c>
      <c r="M402" s="43">
        <f t="shared" si="133"/>
        <v>-2.73</v>
      </c>
      <c r="N402" s="43">
        <f t="shared" si="133"/>
        <v>0</v>
      </c>
      <c r="O402" s="43">
        <f t="shared" si="133"/>
        <v>-0.76</v>
      </c>
      <c r="P402" s="43">
        <f t="shared" si="133"/>
        <v>0.31</v>
      </c>
      <c r="Q402" s="43">
        <f t="shared" si="133"/>
        <v>2.44</v>
      </c>
      <c r="R402" s="43">
        <f t="shared" si="133"/>
        <v>53.55</v>
      </c>
      <c r="S402" s="43">
        <f t="shared" si="133"/>
        <v>2.31</v>
      </c>
      <c r="T402" s="43">
        <f t="shared" ref="T402:X402" si="138">ROUND(T217,2)</f>
        <v>2.86</v>
      </c>
      <c r="U402" s="43">
        <f t="shared" si="138"/>
        <v>1.63</v>
      </c>
      <c r="V402" s="43">
        <f t="shared" si="138"/>
        <v>0.38</v>
      </c>
      <c r="W402" s="43">
        <f t="shared" si="138"/>
        <v>-1.04</v>
      </c>
      <c r="X402" s="43">
        <f t="shared" si="138"/>
        <v>0.24</v>
      </c>
    </row>
    <row r="403" spans="6:24" hidden="1">
      <c r="F403" s="43">
        <f t="shared" si="115"/>
        <v>0.27</v>
      </c>
      <c r="G403" s="43">
        <f t="shared" si="133"/>
        <v>0.11</v>
      </c>
      <c r="H403" s="43">
        <f t="shared" si="133"/>
        <v>0</v>
      </c>
      <c r="I403" s="43">
        <f t="shared" si="133"/>
        <v>0.14000000000000001</v>
      </c>
      <c r="J403" s="43">
        <f t="shared" si="133"/>
        <v>0.24</v>
      </c>
      <c r="K403" s="43">
        <f t="shared" si="133"/>
        <v>0</v>
      </c>
      <c r="L403" s="43">
        <f t="shared" si="133"/>
        <v>0.19</v>
      </c>
      <c r="M403" s="43">
        <f t="shared" si="133"/>
        <v>0.28999999999999998</v>
      </c>
      <c r="N403" s="43">
        <f t="shared" si="133"/>
        <v>0</v>
      </c>
      <c r="O403" s="43">
        <f t="shared" si="133"/>
        <v>0.19</v>
      </c>
      <c r="P403" s="43">
        <f t="shared" si="133"/>
        <v>0.49</v>
      </c>
      <c r="Q403" s="43">
        <f t="shared" si="133"/>
        <v>0.09</v>
      </c>
      <c r="R403" s="43">
        <f t="shared" si="133"/>
        <v>0.14000000000000001</v>
      </c>
      <c r="S403" s="43">
        <f t="shared" si="133"/>
        <v>0.66</v>
      </c>
      <c r="T403" s="43">
        <f t="shared" ref="T403:X403" si="139">ROUND(T218,2)</f>
        <v>0.09</v>
      </c>
      <c r="U403" s="43">
        <f t="shared" si="139"/>
        <v>0.09</v>
      </c>
      <c r="V403" s="43">
        <f t="shared" si="139"/>
        <v>0.24</v>
      </c>
      <c r="W403" s="43">
        <f t="shared" si="139"/>
        <v>0.14000000000000001</v>
      </c>
      <c r="X403" s="43">
        <f t="shared" si="139"/>
        <v>0.44</v>
      </c>
    </row>
    <row r="404" spans="6:24" hidden="1">
      <c r="F404" s="43">
        <f t="shared" si="115"/>
        <v>0.45</v>
      </c>
      <c r="G404" s="43">
        <f t="shared" si="133"/>
        <v>0.12</v>
      </c>
      <c r="H404" s="43">
        <f t="shared" si="133"/>
        <v>0</v>
      </c>
      <c r="I404" s="43">
        <f t="shared" si="133"/>
        <v>0.12</v>
      </c>
      <c r="J404" s="43">
        <f t="shared" si="133"/>
        <v>0.17</v>
      </c>
      <c r="K404" s="43">
        <f t="shared" si="133"/>
        <v>0</v>
      </c>
      <c r="L404" s="43">
        <f t="shared" si="133"/>
        <v>0.2</v>
      </c>
      <c r="M404" s="43">
        <f t="shared" si="133"/>
        <v>2.65</v>
      </c>
      <c r="N404" s="43">
        <f t="shared" si="133"/>
        <v>0</v>
      </c>
      <c r="O404" s="43">
        <f t="shared" si="133"/>
        <v>0.51</v>
      </c>
      <c r="P404" s="43">
        <f t="shared" si="133"/>
        <v>0.43</v>
      </c>
      <c r="Q404" s="43">
        <f t="shared" si="133"/>
        <v>0.1</v>
      </c>
      <c r="R404" s="43">
        <f t="shared" si="133"/>
        <v>-0.12</v>
      </c>
      <c r="S404" s="43">
        <f t="shared" si="133"/>
        <v>0.67</v>
      </c>
      <c r="T404" s="43">
        <f t="shared" ref="T404:X404" si="140">ROUND(T219,2)</f>
        <v>0.09</v>
      </c>
      <c r="U404" s="43">
        <f t="shared" si="140"/>
        <v>0.11</v>
      </c>
      <c r="V404" s="43">
        <f t="shared" si="140"/>
        <v>0.17</v>
      </c>
      <c r="W404" s="43">
        <f t="shared" si="140"/>
        <v>0.12</v>
      </c>
      <c r="X404" s="43">
        <f t="shared" si="140"/>
        <v>0.43</v>
      </c>
    </row>
    <row r="405" spans="6:24" hidden="1">
      <c r="F405" s="43">
        <f t="shared" si="115"/>
        <v>-4.3899999999999997</v>
      </c>
      <c r="G405" s="43">
        <f t="shared" si="133"/>
        <v>36.46</v>
      </c>
      <c r="H405" s="43">
        <f t="shared" si="133"/>
        <v>0</v>
      </c>
      <c r="I405" s="43">
        <f t="shared" si="133"/>
        <v>1.77</v>
      </c>
      <c r="J405" s="43">
        <f t="shared" si="133"/>
        <v>-1.59</v>
      </c>
      <c r="K405" s="43">
        <f t="shared" si="133"/>
        <v>0</v>
      </c>
      <c r="L405" s="43">
        <f t="shared" si="133"/>
        <v>0.34</v>
      </c>
      <c r="M405" s="43">
        <f t="shared" si="133"/>
        <v>0.67</v>
      </c>
      <c r="N405" s="43">
        <f t="shared" si="133"/>
        <v>0</v>
      </c>
      <c r="O405" s="43">
        <f t="shared" si="133"/>
        <v>-0.19</v>
      </c>
      <c r="P405" s="43">
        <f t="shared" si="133"/>
        <v>0.9</v>
      </c>
      <c r="Q405" s="43">
        <f t="shared" si="133"/>
        <v>2.48</v>
      </c>
      <c r="R405" s="43">
        <f t="shared" si="133"/>
        <v>2.37</v>
      </c>
      <c r="S405" s="43">
        <f t="shared" si="133"/>
        <v>2.13</v>
      </c>
      <c r="T405" s="43">
        <f t="shared" ref="T405:X405" si="141">ROUND(T220,2)</f>
        <v>1.56</v>
      </c>
      <c r="U405" s="43">
        <f t="shared" si="141"/>
        <v>1.64</v>
      </c>
      <c r="V405" s="43">
        <f t="shared" si="141"/>
        <v>-0.3</v>
      </c>
      <c r="W405" s="43">
        <f t="shared" si="141"/>
        <v>0.59</v>
      </c>
      <c r="X405" s="43">
        <f t="shared" si="141"/>
        <v>-1.1299999999999999</v>
      </c>
    </row>
    <row r="406" spans="6:24" hidden="1">
      <c r="F406" s="43">
        <f t="shared" si="115"/>
        <v>27.29</v>
      </c>
      <c r="G406" s="43">
        <f t="shared" si="133"/>
        <v>2.12</v>
      </c>
      <c r="H406" s="43">
        <f t="shared" si="133"/>
        <v>0</v>
      </c>
      <c r="I406" s="43">
        <f t="shared" si="133"/>
        <v>1.23</v>
      </c>
      <c r="J406" s="43">
        <f t="shared" si="133"/>
        <v>1.65</v>
      </c>
      <c r="K406" s="43">
        <f t="shared" si="133"/>
        <v>0</v>
      </c>
      <c r="L406" s="43">
        <f t="shared" si="133"/>
        <v>7.38</v>
      </c>
      <c r="M406" s="43">
        <f t="shared" si="133"/>
        <v>0.66</v>
      </c>
      <c r="N406" s="43">
        <f t="shared" si="133"/>
        <v>0</v>
      </c>
      <c r="O406" s="43">
        <f t="shared" si="133"/>
        <v>0.76</v>
      </c>
      <c r="P406" s="43">
        <f t="shared" si="133"/>
        <v>1.62</v>
      </c>
      <c r="Q406" s="43">
        <f t="shared" si="133"/>
        <v>2.48</v>
      </c>
      <c r="R406" s="43">
        <f t="shared" si="133"/>
        <v>0.85</v>
      </c>
      <c r="S406" s="43">
        <f t="shared" si="133"/>
        <v>3.36</v>
      </c>
      <c r="T406" s="43">
        <f t="shared" ref="T406:X406" si="142">ROUND(T221,2)</f>
        <v>0.91</v>
      </c>
      <c r="U406" s="43">
        <f t="shared" si="142"/>
        <v>2.52</v>
      </c>
      <c r="V406" s="43">
        <f t="shared" si="142"/>
        <v>1.77</v>
      </c>
      <c r="W406" s="43">
        <f t="shared" si="142"/>
        <v>1.25</v>
      </c>
      <c r="X406" s="43">
        <f t="shared" si="142"/>
        <v>1.4</v>
      </c>
    </row>
    <row r="407" spans="6:24" hidden="1">
      <c r="F407" s="43">
        <f t="shared" si="115"/>
        <v>1.0900000000000001</v>
      </c>
      <c r="G407" s="43">
        <f t="shared" si="133"/>
        <v>40.5</v>
      </c>
      <c r="H407" s="43">
        <f t="shared" si="133"/>
        <v>0</v>
      </c>
      <c r="I407" s="43">
        <f t="shared" si="133"/>
        <v>21.4</v>
      </c>
      <c r="J407" s="43">
        <f t="shared" si="133"/>
        <v>26.33</v>
      </c>
      <c r="K407" s="43">
        <f t="shared" si="133"/>
        <v>0</v>
      </c>
      <c r="L407" s="43">
        <f t="shared" si="133"/>
        <v>28.86</v>
      </c>
      <c r="M407" s="43">
        <f t="shared" si="133"/>
        <v>24.76</v>
      </c>
      <c r="N407" s="43">
        <f t="shared" si="133"/>
        <v>0</v>
      </c>
      <c r="O407" s="43">
        <f t="shared" si="133"/>
        <v>70.77</v>
      </c>
      <c r="P407" s="43">
        <f t="shared" si="133"/>
        <v>27.01</v>
      </c>
      <c r="Q407" s="43">
        <f t="shared" si="133"/>
        <v>23.93</v>
      </c>
      <c r="R407" s="43">
        <f t="shared" si="133"/>
        <v>39.11</v>
      </c>
      <c r="S407" s="43">
        <f t="shared" si="133"/>
        <v>29.71</v>
      </c>
      <c r="T407" s="43">
        <f t="shared" ref="T407:X407" si="143">ROUND(T222,2)</f>
        <v>41.23</v>
      </c>
      <c r="U407" s="43">
        <f t="shared" si="143"/>
        <v>23.63</v>
      </c>
      <c r="V407" s="43">
        <f t="shared" si="143"/>
        <v>26.6</v>
      </c>
      <c r="W407" s="43">
        <f t="shared" si="143"/>
        <v>21.26</v>
      </c>
      <c r="X407" s="43">
        <f t="shared" si="143"/>
        <v>27.85</v>
      </c>
    </row>
    <row r="408" spans="6:24" hidden="1">
      <c r="F408" s="43">
        <f t="shared" si="115"/>
        <v>0</v>
      </c>
      <c r="G408" s="43">
        <f t="shared" si="133"/>
        <v>1.04</v>
      </c>
      <c r="H408" s="43">
        <f t="shared" si="133"/>
        <v>0</v>
      </c>
      <c r="I408" s="43">
        <f t="shared" si="133"/>
        <v>-2.79</v>
      </c>
      <c r="J408" s="43">
        <f t="shared" si="133"/>
        <v>-6.68</v>
      </c>
      <c r="K408" s="43">
        <f t="shared" si="133"/>
        <v>0</v>
      </c>
      <c r="L408" s="43">
        <f t="shared" si="133"/>
        <v>4.18</v>
      </c>
      <c r="M408" s="43">
        <f t="shared" si="133"/>
        <v>0.01</v>
      </c>
      <c r="N408" s="43">
        <f t="shared" si="133"/>
        <v>0</v>
      </c>
      <c r="O408" s="43">
        <f t="shared" si="133"/>
        <v>0.69</v>
      </c>
      <c r="P408" s="43">
        <f t="shared" si="133"/>
        <v>-0.94</v>
      </c>
      <c r="Q408" s="43">
        <f t="shared" si="133"/>
        <v>2.06</v>
      </c>
      <c r="R408" s="43">
        <f t="shared" si="133"/>
        <v>1.49</v>
      </c>
      <c r="S408" s="43">
        <f t="shared" si="133"/>
        <v>2.12</v>
      </c>
      <c r="T408" s="43">
        <f t="shared" ref="T408:X408" si="144">ROUND(T223,2)</f>
        <v>0.86</v>
      </c>
      <c r="U408" s="43">
        <f t="shared" si="144"/>
        <v>3.14</v>
      </c>
      <c r="V408" s="43">
        <f t="shared" si="144"/>
        <v>0.28000000000000003</v>
      </c>
      <c r="W408" s="43">
        <f t="shared" si="144"/>
        <v>-2.15</v>
      </c>
      <c r="X408" s="43">
        <f t="shared" si="144"/>
        <v>-2.69</v>
      </c>
    </row>
    <row r="409" spans="6:24" hidden="1">
      <c r="F409" s="43">
        <f t="shared" si="115"/>
        <v>0.03</v>
      </c>
      <c r="G409" s="43">
        <f t="shared" si="133"/>
        <v>0.06</v>
      </c>
      <c r="H409" s="43">
        <f t="shared" si="133"/>
        <v>0</v>
      </c>
      <c r="I409" s="43">
        <f t="shared" si="133"/>
        <v>0.06</v>
      </c>
      <c r="J409" s="43">
        <f t="shared" si="133"/>
        <v>0.1</v>
      </c>
      <c r="K409" s="43">
        <f t="shared" si="133"/>
        <v>0</v>
      </c>
      <c r="L409" s="43">
        <f t="shared" si="133"/>
        <v>0.09</v>
      </c>
      <c r="M409" s="43">
        <f t="shared" si="133"/>
        <v>0.06</v>
      </c>
      <c r="N409" s="43">
        <f t="shared" si="133"/>
        <v>0</v>
      </c>
      <c r="O409" s="43">
        <f t="shared" si="133"/>
        <v>0.02</v>
      </c>
      <c r="P409" s="43">
        <f t="shared" si="133"/>
        <v>0.09</v>
      </c>
      <c r="Q409" s="43">
        <f t="shared" si="133"/>
        <v>7.0000000000000007E-2</v>
      </c>
      <c r="R409" s="43">
        <f t="shared" si="133"/>
        <v>7.0000000000000007E-2</v>
      </c>
      <c r="S409" s="43">
        <f t="shared" si="133"/>
        <v>0.14000000000000001</v>
      </c>
      <c r="T409" s="43">
        <f t="shared" ref="T409:X409" si="145">ROUND(T224,2)</f>
        <v>7.0000000000000007E-2</v>
      </c>
      <c r="U409" s="43">
        <f t="shared" si="145"/>
        <v>0.06</v>
      </c>
      <c r="V409" s="43">
        <f t="shared" si="145"/>
        <v>0.1</v>
      </c>
      <c r="W409" s="43">
        <f t="shared" si="145"/>
        <v>0.06</v>
      </c>
      <c r="X409" s="43">
        <f t="shared" si="145"/>
        <v>0.08</v>
      </c>
    </row>
    <row r="410" spans="6:24" hidden="1">
      <c r="F410" s="43">
        <f t="shared" si="115"/>
        <v>0.11</v>
      </c>
      <c r="G410" s="43">
        <f t="shared" si="133"/>
        <v>0.08</v>
      </c>
      <c r="H410" s="43">
        <f t="shared" si="133"/>
        <v>0</v>
      </c>
      <c r="I410" s="43">
        <f t="shared" si="133"/>
        <v>0.05</v>
      </c>
      <c r="J410" s="43">
        <f t="shared" si="133"/>
        <v>0.08</v>
      </c>
      <c r="K410" s="43">
        <f t="shared" si="133"/>
        <v>0</v>
      </c>
      <c r="L410" s="43">
        <f t="shared" si="133"/>
        <v>0.1</v>
      </c>
      <c r="M410" s="43">
        <f t="shared" si="133"/>
        <v>7.0000000000000007E-2</v>
      </c>
      <c r="N410" s="43">
        <f t="shared" si="133"/>
        <v>0</v>
      </c>
      <c r="O410" s="43">
        <f t="shared" si="133"/>
        <v>0.08</v>
      </c>
      <c r="P410" s="43">
        <f t="shared" si="133"/>
        <v>0.09</v>
      </c>
      <c r="Q410" s="43">
        <f t="shared" si="133"/>
        <v>7.0000000000000007E-2</v>
      </c>
      <c r="R410" s="43">
        <f t="shared" si="133"/>
        <v>-0.01</v>
      </c>
      <c r="S410" s="43">
        <f t="shared" si="133"/>
        <v>0.14000000000000001</v>
      </c>
      <c r="T410" s="43">
        <f t="shared" ref="T410:X410" si="146">ROUND(T225,2)</f>
        <v>7.0000000000000007E-2</v>
      </c>
      <c r="U410" s="43">
        <f t="shared" si="146"/>
        <v>7.0000000000000007E-2</v>
      </c>
      <c r="V410" s="43">
        <f t="shared" si="146"/>
        <v>0.08</v>
      </c>
      <c r="W410" s="43">
        <f t="shared" si="146"/>
        <v>0.05</v>
      </c>
      <c r="X410" s="43">
        <f t="shared" si="146"/>
        <v>0.09</v>
      </c>
    </row>
    <row r="411" spans="6:24" hidden="1">
      <c r="F411" s="43">
        <f t="shared" si="115"/>
        <v>-3.63</v>
      </c>
      <c r="G411" s="43">
        <f t="shared" si="133"/>
        <v>4.2300000000000004</v>
      </c>
      <c r="H411" s="43">
        <f t="shared" si="133"/>
        <v>0</v>
      </c>
      <c r="I411" s="43">
        <f t="shared" si="133"/>
        <v>-20.34</v>
      </c>
      <c r="J411" s="43">
        <f t="shared" si="133"/>
        <v>-4.6900000000000004</v>
      </c>
      <c r="K411" s="43">
        <f t="shared" si="133"/>
        <v>0</v>
      </c>
      <c r="L411" s="43">
        <f t="shared" si="133"/>
        <v>1.8</v>
      </c>
      <c r="M411" s="43">
        <f t="shared" si="133"/>
        <v>-0.73</v>
      </c>
      <c r="N411" s="43">
        <f t="shared" si="133"/>
        <v>0</v>
      </c>
      <c r="O411" s="43">
        <f t="shared" si="133"/>
        <v>0.3</v>
      </c>
      <c r="P411" s="43">
        <f t="shared" si="133"/>
        <v>0.17</v>
      </c>
      <c r="Q411" s="43">
        <f t="shared" si="133"/>
        <v>5.42</v>
      </c>
      <c r="R411" s="43">
        <f t="shared" si="133"/>
        <v>3.81</v>
      </c>
      <c r="S411" s="43">
        <f t="shared" si="133"/>
        <v>1.48</v>
      </c>
      <c r="T411" s="43">
        <f t="shared" ref="T411:X411" si="147">ROUND(T226,2)</f>
        <v>0.71</v>
      </c>
      <c r="U411" s="43">
        <f t="shared" si="147"/>
        <v>3.43</v>
      </c>
      <c r="V411" s="43">
        <f t="shared" si="147"/>
        <v>-2.42</v>
      </c>
      <c r="W411" s="43">
        <f t="shared" si="147"/>
        <v>2.78</v>
      </c>
      <c r="X411" s="43">
        <f t="shared" si="147"/>
        <v>0.09</v>
      </c>
    </row>
    <row r="412" spans="6:24" hidden="1">
      <c r="F412" s="43">
        <f t="shared" si="115"/>
        <v>1.55</v>
      </c>
      <c r="G412" s="43">
        <f t="shared" si="133"/>
        <v>0.77</v>
      </c>
      <c r="H412" s="43">
        <f t="shared" si="133"/>
        <v>0</v>
      </c>
      <c r="I412" s="43">
        <f t="shared" si="133"/>
        <v>0.61</v>
      </c>
      <c r="J412" s="43">
        <f t="shared" si="133"/>
        <v>0.52</v>
      </c>
      <c r="K412" s="43">
        <f t="shared" si="133"/>
        <v>0</v>
      </c>
      <c r="L412" s="43">
        <f t="shared" si="133"/>
        <v>0.52</v>
      </c>
      <c r="M412" s="43">
        <f t="shared" si="133"/>
        <v>1.64</v>
      </c>
      <c r="N412" s="43">
        <f t="shared" si="133"/>
        <v>0</v>
      </c>
      <c r="O412" s="43">
        <f t="shared" si="133"/>
        <v>1.67</v>
      </c>
      <c r="P412" s="43">
        <f t="shared" si="133"/>
        <v>1.52</v>
      </c>
      <c r="Q412" s="43">
        <f t="shared" si="133"/>
        <v>0.71</v>
      </c>
      <c r="R412" s="43">
        <f t="shared" si="133"/>
        <v>1.1399999999999999</v>
      </c>
      <c r="S412" s="43">
        <f t="shared" si="133"/>
        <v>1.56</v>
      </c>
      <c r="T412" s="43">
        <f t="shared" ref="T412:X412" si="148">ROUND(T227,2)</f>
        <v>0.44</v>
      </c>
      <c r="U412" s="43">
        <f t="shared" si="148"/>
        <v>1.1299999999999999</v>
      </c>
      <c r="V412" s="43">
        <f t="shared" si="148"/>
        <v>0.82</v>
      </c>
      <c r="W412" s="43">
        <f t="shared" si="148"/>
        <v>1</v>
      </c>
      <c r="X412" s="43">
        <f t="shared" si="148"/>
        <v>1.61</v>
      </c>
    </row>
    <row r="413" spans="6:24" hidden="1">
      <c r="F413" s="43">
        <f t="shared" si="115"/>
        <v>0.87</v>
      </c>
      <c r="G413" s="43">
        <f t="shared" si="133"/>
        <v>2.0299999999999998</v>
      </c>
      <c r="H413" s="43">
        <f t="shared" si="133"/>
        <v>0</v>
      </c>
      <c r="I413" s="43">
        <f t="shared" si="133"/>
        <v>2.0499999999999998</v>
      </c>
      <c r="J413" s="43">
        <f t="shared" si="133"/>
        <v>3.51</v>
      </c>
      <c r="K413" s="43">
        <f t="shared" si="133"/>
        <v>0</v>
      </c>
      <c r="L413" s="43">
        <f t="shared" si="133"/>
        <v>3.72</v>
      </c>
      <c r="M413" s="43">
        <f t="shared" si="133"/>
        <v>0.51</v>
      </c>
      <c r="N413" s="43">
        <f t="shared" si="133"/>
        <v>0</v>
      </c>
      <c r="O413" s="43">
        <f t="shared" si="133"/>
        <v>0.51</v>
      </c>
      <c r="P413" s="43">
        <f t="shared" si="133"/>
        <v>0.77</v>
      </c>
      <c r="Q413" s="43">
        <f t="shared" si="133"/>
        <v>1.81</v>
      </c>
      <c r="R413" s="43">
        <f t="shared" si="133"/>
        <v>0.87</v>
      </c>
      <c r="S413" s="43">
        <f t="shared" si="133"/>
        <v>0.75</v>
      </c>
      <c r="T413" s="43">
        <f t="shared" ref="T413:X413" si="149">ROUND(T228,2)</f>
        <v>2.16</v>
      </c>
      <c r="U413" s="43">
        <f t="shared" si="149"/>
        <v>1.34</v>
      </c>
      <c r="V413" s="43">
        <f t="shared" si="149"/>
        <v>2.11</v>
      </c>
      <c r="W413" s="43">
        <f t="shared" si="149"/>
        <v>1.1399999999999999</v>
      </c>
      <c r="X413" s="43">
        <f t="shared" si="149"/>
        <v>0.6</v>
      </c>
    </row>
    <row r="414" spans="6:24" hidden="1">
      <c r="F414" s="43">
        <f t="shared" si="115"/>
        <v>2.42</v>
      </c>
      <c r="G414" s="43">
        <f t="shared" ref="G414:S415" si="150">ROUND(G229,2)</f>
        <v>2.79</v>
      </c>
      <c r="H414" s="43">
        <f t="shared" si="150"/>
        <v>0</v>
      </c>
      <c r="I414" s="43">
        <f t="shared" si="150"/>
        <v>2.65</v>
      </c>
      <c r="J414" s="43">
        <f t="shared" si="150"/>
        <v>4.03</v>
      </c>
      <c r="K414" s="43">
        <f t="shared" si="150"/>
        <v>0</v>
      </c>
      <c r="L414" s="43">
        <f t="shared" si="150"/>
        <v>4.2300000000000004</v>
      </c>
      <c r="M414" s="43">
        <f t="shared" si="150"/>
        <v>2.15</v>
      </c>
      <c r="N414" s="43">
        <f t="shared" si="150"/>
        <v>0</v>
      </c>
      <c r="O414" s="43">
        <f t="shared" si="150"/>
        <v>2.1800000000000002</v>
      </c>
      <c r="P414" s="43">
        <f t="shared" si="150"/>
        <v>2.29</v>
      </c>
      <c r="Q414" s="43">
        <f t="shared" si="150"/>
        <v>2.52</v>
      </c>
      <c r="R414" s="43">
        <f t="shared" si="150"/>
        <v>2</v>
      </c>
      <c r="S414" s="43">
        <f t="shared" si="150"/>
        <v>2.31</v>
      </c>
      <c r="T414" s="43">
        <f t="shared" ref="T414:X414" si="151">ROUND(T229,2)</f>
        <v>2.6</v>
      </c>
      <c r="U414" s="43">
        <f t="shared" si="151"/>
        <v>2.4700000000000002</v>
      </c>
      <c r="V414" s="43">
        <f t="shared" si="151"/>
        <v>2.93</v>
      </c>
      <c r="W414" s="43">
        <f t="shared" si="151"/>
        <v>2.15</v>
      </c>
      <c r="X414" s="43">
        <f t="shared" si="151"/>
        <v>2.21</v>
      </c>
    </row>
    <row r="415" spans="6:24" hidden="1">
      <c r="F415" s="43">
        <f t="shared" si="115"/>
        <v>346.88</v>
      </c>
      <c r="G415" s="43">
        <f t="shared" si="150"/>
        <v>2361.75</v>
      </c>
      <c r="H415" s="43">
        <f t="shared" si="150"/>
        <v>0</v>
      </c>
      <c r="I415" s="43">
        <f t="shared" si="150"/>
        <v>17089.59</v>
      </c>
      <c r="J415" s="43">
        <f t="shared" si="150"/>
        <v>55243.41</v>
      </c>
      <c r="K415" s="43">
        <f t="shared" si="150"/>
        <v>0</v>
      </c>
      <c r="L415" s="43">
        <f t="shared" si="150"/>
        <v>268.73</v>
      </c>
      <c r="M415" s="43">
        <f t="shared" si="150"/>
        <v>7134.62</v>
      </c>
      <c r="N415" s="43">
        <f t="shared" si="150"/>
        <v>0</v>
      </c>
      <c r="O415" s="43">
        <f t="shared" si="150"/>
        <v>4372.17</v>
      </c>
      <c r="P415" s="43">
        <f t="shared" si="150"/>
        <v>51753.22</v>
      </c>
      <c r="Q415" s="43">
        <f t="shared" si="150"/>
        <v>5828.74</v>
      </c>
      <c r="R415" s="43">
        <f t="shared" si="150"/>
        <v>-221.8</v>
      </c>
      <c r="S415" s="43">
        <f t="shared" si="150"/>
        <v>6507.18</v>
      </c>
      <c r="T415" s="43">
        <f t="shared" ref="T415:X415" si="152">ROUND(T230,2)</f>
        <v>374.36</v>
      </c>
      <c r="U415" s="43">
        <f t="shared" si="152"/>
        <v>5645.73</v>
      </c>
      <c r="V415" s="43">
        <f t="shared" si="152"/>
        <v>69089.78</v>
      </c>
      <c r="W415" s="43">
        <f t="shared" si="152"/>
        <v>18623.330000000002</v>
      </c>
      <c r="X415" s="43">
        <f t="shared" si="152"/>
        <v>69586.009999999995</v>
      </c>
    </row>
    <row r="416" spans="6:24" hidden="1">
      <c r="F416"/>
    </row>
    <row r="417" spans="6:24" hidden="1">
      <c r="F417">
        <v>0.28999999999999998</v>
      </c>
      <c r="G417" s="2">
        <v>0.36</v>
      </c>
      <c r="H417" s="1">
        <v>0</v>
      </c>
      <c r="I417" s="2">
        <v>-0.21</v>
      </c>
      <c r="J417" s="2">
        <v>-0.17</v>
      </c>
      <c r="K417" s="1">
        <v>0</v>
      </c>
      <c r="L417" s="2">
        <v>0.57999999999999996</v>
      </c>
      <c r="M417" s="2">
        <v>0.08</v>
      </c>
      <c r="N417" s="1">
        <v>0</v>
      </c>
      <c r="O417" s="1">
        <v>-0.01</v>
      </c>
      <c r="P417" s="2">
        <v>0.49</v>
      </c>
      <c r="Q417" s="2">
        <v>0.43</v>
      </c>
      <c r="R417" s="2">
        <v>-0.17</v>
      </c>
      <c r="S417" s="2">
        <v>0.34</v>
      </c>
      <c r="T417" s="2">
        <v>0.06</v>
      </c>
      <c r="U417" s="2">
        <v>0.42</v>
      </c>
      <c r="V417" s="2">
        <v>-0.13</v>
      </c>
      <c r="W417" s="2">
        <v>-0.21</v>
      </c>
      <c r="X417" s="2">
        <v>0.35</v>
      </c>
    </row>
    <row r="418" spans="6:24" hidden="1">
      <c r="F418">
        <v>0.4</v>
      </c>
      <c r="G418" s="2">
        <v>0.31</v>
      </c>
      <c r="H418" s="1">
        <v>0</v>
      </c>
      <c r="I418" s="2">
        <v>-0.21</v>
      </c>
      <c r="J418" s="2">
        <v>-0.16</v>
      </c>
      <c r="K418" s="1">
        <v>0</v>
      </c>
      <c r="L418" s="2">
        <v>0.54</v>
      </c>
      <c r="M418" s="2">
        <v>0.13</v>
      </c>
      <c r="N418" s="1">
        <v>0</v>
      </c>
      <c r="O418" s="1">
        <v>-0.01</v>
      </c>
      <c r="P418" s="2">
        <v>0.56000000000000005</v>
      </c>
      <c r="Q418" s="2">
        <v>0.41</v>
      </c>
      <c r="R418" s="2">
        <v>-0.14000000000000001</v>
      </c>
      <c r="S418" s="2">
        <v>0.28999999999999998</v>
      </c>
      <c r="T418" s="2">
        <v>0.04</v>
      </c>
      <c r="U418" s="2">
        <v>0.41</v>
      </c>
      <c r="V418" s="2">
        <v>-0.13</v>
      </c>
      <c r="W418" s="2">
        <v>-0.2</v>
      </c>
      <c r="X418" s="2">
        <v>0.4</v>
      </c>
    </row>
    <row r="419" spans="6:24" hidden="1">
      <c r="F419">
        <v>0.37</v>
      </c>
      <c r="G419" s="2">
        <v>0.62</v>
      </c>
      <c r="H419" s="1">
        <v>0</v>
      </c>
      <c r="I419" s="2">
        <v>0.04</v>
      </c>
      <c r="J419" s="2">
        <v>0.15</v>
      </c>
      <c r="K419" s="1">
        <v>0</v>
      </c>
      <c r="L419" s="2">
        <v>0.15</v>
      </c>
      <c r="M419" s="2">
        <v>0.04</v>
      </c>
      <c r="N419" s="1">
        <v>0</v>
      </c>
      <c r="O419" s="1">
        <v>0.01</v>
      </c>
      <c r="P419" s="2">
        <v>0.34</v>
      </c>
      <c r="Q419" s="2">
        <v>0.24</v>
      </c>
      <c r="R419" s="2">
        <v>-0.42</v>
      </c>
      <c r="S419" s="2">
        <v>0.25</v>
      </c>
      <c r="T419" s="2">
        <v>-0.06</v>
      </c>
      <c r="U419" s="2">
        <v>0.25</v>
      </c>
      <c r="V419" s="2">
        <v>0.17</v>
      </c>
      <c r="W419" s="2">
        <v>0.03</v>
      </c>
      <c r="X419" s="2">
        <v>0.28000000000000003</v>
      </c>
    </row>
    <row r="420" spans="6:24" hidden="1">
      <c r="F420">
        <v>2059.7800000000002</v>
      </c>
      <c r="G420" s="2">
        <v>318.81</v>
      </c>
      <c r="H420" s="1">
        <v>0</v>
      </c>
      <c r="I420" s="2">
        <v>323.35000000000002</v>
      </c>
      <c r="J420" s="2">
        <v>327.64999999999998</v>
      </c>
      <c r="K420" s="1">
        <v>0</v>
      </c>
      <c r="L420" s="2">
        <v>327.83</v>
      </c>
      <c r="M420" s="2">
        <v>438</v>
      </c>
      <c r="N420" s="1">
        <v>0</v>
      </c>
      <c r="O420" s="1">
        <v>426.68</v>
      </c>
      <c r="P420" s="2">
        <v>251.54</v>
      </c>
      <c r="Q420" s="2">
        <v>138.65</v>
      </c>
      <c r="R420" s="2">
        <v>523.66999999999996</v>
      </c>
      <c r="S420" s="2">
        <v>520.94000000000005</v>
      </c>
      <c r="T420" s="2">
        <v>263.56</v>
      </c>
      <c r="U420" s="2">
        <v>137.44999999999999</v>
      </c>
      <c r="V420" s="2">
        <v>359.71</v>
      </c>
      <c r="W420" s="2">
        <v>357.66</v>
      </c>
      <c r="X420" s="2">
        <v>308.3</v>
      </c>
    </row>
    <row r="421" spans="6:24" hidden="1">
      <c r="F421">
        <v>-0.01</v>
      </c>
      <c r="G421" s="2">
        <v>-0.16</v>
      </c>
      <c r="H421" s="1">
        <v>0</v>
      </c>
      <c r="I421" s="2">
        <v>-0.23</v>
      </c>
      <c r="J421" s="2">
        <v>-0.27</v>
      </c>
      <c r="K421" s="1">
        <v>0</v>
      </c>
      <c r="L421" s="2">
        <v>0.35</v>
      </c>
      <c r="M421" s="2">
        <v>0.04</v>
      </c>
      <c r="N421" s="1">
        <v>0</v>
      </c>
      <c r="O421" s="1">
        <v>-0.01</v>
      </c>
      <c r="P421" s="2">
        <v>0.12</v>
      </c>
      <c r="Q421" s="2">
        <v>0.15</v>
      </c>
      <c r="R421" s="2">
        <v>0.55000000000000004</v>
      </c>
      <c r="S421" s="2">
        <v>0.1</v>
      </c>
      <c r="T421" s="2">
        <v>0.14000000000000001</v>
      </c>
      <c r="U421" s="2">
        <v>0.14000000000000001</v>
      </c>
      <c r="V421" s="2">
        <v>-0.25</v>
      </c>
      <c r="W421" s="2">
        <v>-0.22</v>
      </c>
      <c r="X421" s="2">
        <v>0.06</v>
      </c>
    </row>
    <row r="422" spans="6:24" hidden="1">
      <c r="F422">
        <v>0.78</v>
      </c>
      <c r="G422" s="2">
        <v>0.59</v>
      </c>
      <c r="H422" s="1">
        <v>0</v>
      </c>
      <c r="I422" s="2">
        <v>-5.73</v>
      </c>
      <c r="J422" s="2">
        <v>-1.1100000000000001</v>
      </c>
      <c r="K422" s="1">
        <v>0</v>
      </c>
      <c r="L422" s="2">
        <v>3.94</v>
      </c>
      <c r="M422" s="2">
        <v>1.98</v>
      </c>
      <c r="N422" s="1">
        <v>0</v>
      </c>
      <c r="O422" s="1">
        <v>-2.12</v>
      </c>
      <c r="P422" s="2">
        <v>1.46</v>
      </c>
      <c r="Q422" s="2">
        <v>1.77</v>
      </c>
      <c r="R422" s="2">
        <v>0.41</v>
      </c>
      <c r="S422" s="2">
        <v>1.36</v>
      </c>
      <c r="T422" s="2">
        <v>-1.02</v>
      </c>
      <c r="U422" s="2">
        <v>1.71</v>
      </c>
      <c r="V422" s="2">
        <v>-0.79</v>
      </c>
      <c r="W422" s="2">
        <v>-7.41</v>
      </c>
      <c r="X422" s="2">
        <v>1.26</v>
      </c>
    </row>
    <row r="423" spans="6:24" hidden="1">
      <c r="F423">
        <v>52.24</v>
      </c>
      <c r="G423" s="2">
        <v>78.540000000000006</v>
      </c>
      <c r="H423" s="1">
        <v>0</v>
      </c>
      <c r="I423" s="2">
        <v>31.21</v>
      </c>
      <c r="J423" s="2">
        <v>46.39</v>
      </c>
      <c r="K423" s="1">
        <v>0</v>
      </c>
      <c r="L423" s="2">
        <v>47.1</v>
      </c>
      <c r="M423" s="2">
        <v>42.37</v>
      </c>
      <c r="N423" s="1">
        <v>0</v>
      </c>
      <c r="O423" s="1">
        <v>25.84</v>
      </c>
      <c r="P423" s="2">
        <v>42.51</v>
      </c>
      <c r="Q423" s="2">
        <v>33.119999999999997</v>
      </c>
      <c r="R423" s="2">
        <v>55.24</v>
      </c>
      <c r="S423" s="2">
        <v>26.01</v>
      </c>
      <c r="T423" s="2">
        <v>31.19</v>
      </c>
      <c r="U423" s="2">
        <v>34.81</v>
      </c>
      <c r="V423" s="2">
        <v>46.15</v>
      </c>
      <c r="W423" s="2">
        <v>32.130000000000003</v>
      </c>
      <c r="X423" s="2">
        <v>40.97</v>
      </c>
    </row>
    <row r="424" spans="6:24" hidden="1">
      <c r="F424">
        <v>0.26</v>
      </c>
      <c r="G424" s="2">
        <v>-0.04</v>
      </c>
      <c r="H424" s="1">
        <v>0</v>
      </c>
      <c r="I424" s="2">
        <v>-0.06</v>
      </c>
      <c r="J424" s="2">
        <v>0.21</v>
      </c>
      <c r="K424" s="1">
        <v>0</v>
      </c>
      <c r="L424" s="2">
        <v>0.37</v>
      </c>
      <c r="M424" s="2">
        <v>0.14000000000000001</v>
      </c>
      <c r="N424" s="1">
        <v>0</v>
      </c>
      <c r="O424" s="1">
        <v>0.15</v>
      </c>
      <c r="P424" s="2">
        <v>0</v>
      </c>
      <c r="Q424" s="2">
        <v>-0.19</v>
      </c>
      <c r="R424" s="2">
        <v>-0.39</v>
      </c>
      <c r="S424" s="2">
        <v>-0.05</v>
      </c>
      <c r="T424" s="2">
        <v>0.11</v>
      </c>
      <c r="U424" s="2">
        <v>-0.15</v>
      </c>
      <c r="V424" s="2">
        <v>0.19</v>
      </c>
      <c r="W424" s="2">
        <v>-7.0000000000000007E-2</v>
      </c>
      <c r="X424" s="2">
        <v>0.05</v>
      </c>
    </row>
    <row r="425" spans="6:24" hidden="1">
      <c r="F425">
        <v>81.61</v>
      </c>
      <c r="G425" s="2">
        <v>56.26</v>
      </c>
      <c r="H425" s="1">
        <v>0</v>
      </c>
      <c r="I425" s="2">
        <v>189.13</v>
      </c>
      <c r="J425" s="2">
        <v>222.44</v>
      </c>
      <c r="K425" s="1">
        <v>0</v>
      </c>
      <c r="L425" s="2">
        <v>163.71</v>
      </c>
      <c r="M425" s="2">
        <v>115.31</v>
      </c>
      <c r="N425" s="1">
        <v>0</v>
      </c>
      <c r="O425" s="1">
        <v>67.400000000000006</v>
      </c>
      <c r="P425" s="2">
        <v>400.22</v>
      </c>
      <c r="Q425" s="2">
        <v>98.94</v>
      </c>
      <c r="R425" s="2">
        <v>74.44</v>
      </c>
      <c r="S425" s="2">
        <v>56.61</v>
      </c>
      <c r="T425" s="2">
        <v>20.8</v>
      </c>
      <c r="U425" s="2">
        <v>97.2</v>
      </c>
      <c r="V425" s="2">
        <v>197.92</v>
      </c>
      <c r="W425" s="2">
        <v>185.16</v>
      </c>
      <c r="X425" s="2">
        <v>270.76</v>
      </c>
    </row>
    <row r="426" spans="6:24" hidden="1">
      <c r="F426">
        <v>-0.51</v>
      </c>
      <c r="G426" s="2">
        <v>-0.18</v>
      </c>
      <c r="H426" s="1">
        <v>0</v>
      </c>
      <c r="I426" s="2">
        <v>1.18</v>
      </c>
      <c r="J426" s="2">
        <v>0.31</v>
      </c>
      <c r="K426" s="1">
        <v>0</v>
      </c>
      <c r="L426" s="2">
        <v>0.42</v>
      </c>
      <c r="M426" s="2">
        <v>0.39</v>
      </c>
      <c r="N426" s="1">
        <v>0</v>
      </c>
      <c r="O426" s="1">
        <v>0.11</v>
      </c>
      <c r="P426" s="2">
        <v>0.21</v>
      </c>
      <c r="Q426" s="2">
        <v>7.0000000000000007E-2</v>
      </c>
      <c r="R426" s="2">
        <v>-0.39</v>
      </c>
      <c r="S426" s="2">
        <v>0.42</v>
      </c>
      <c r="T426" s="2">
        <v>0.13</v>
      </c>
      <c r="U426" s="2">
        <v>0.01</v>
      </c>
      <c r="V426" s="2">
        <v>0.28000000000000003</v>
      </c>
      <c r="W426" s="2">
        <v>1.1100000000000001</v>
      </c>
      <c r="X426" s="2">
        <v>0.3</v>
      </c>
    </row>
    <row r="427" spans="6:24" hidden="1">
      <c r="F427">
        <v>1.56</v>
      </c>
      <c r="G427" s="2">
        <v>0.72</v>
      </c>
      <c r="H427" s="1">
        <v>0</v>
      </c>
      <c r="I427" s="2">
        <v>6.06</v>
      </c>
      <c r="J427" s="2">
        <v>4.79</v>
      </c>
      <c r="K427" s="1">
        <v>0</v>
      </c>
      <c r="L427" s="2">
        <v>3.48</v>
      </c>
      <c r="M427" s="2">
        <v>2.72</v>
      </c>
      <c r="N427" s="1">
        <v>0</v>
      </c>
      <c r="O427" s="1">
        <v>2.61</v>
      </c>
      <c r="P427" s="2">
        <v>9.41</v>
      </c>
      <c r="Q427" s="2">
        <v>2.99</v>
      </c>
      <c r="R427" s="2">
        <v>1.35</v>
      </c>
      <c r="S427" s="2">
        <v>2.1800000000000002</v>
      </c>
      <c r="T427" s="2">
        <v>0.67</v>
      </c>
      <c r="U427" s="2">
        <v>2.79</v>
      </c>
      <c r="V427" s="2">
        <v>4.29</v>
      </c>
      <c r="W427" s="2">
        <v>5.76</v>
      </c>
      <c r="X427" s="2">
        <v>6.61</v>
      </c>
    </row>
    <row r="428" spans="6:24" hidden="1">
      <c r="F428">
        <v>-2.67</v>
      </c>
      <c r="G428" s="2">
        <v>4.68</v>
      </c>
      <c r="H428" s="1">
        <v>0</v>
      </c>
      <c r="I428" s="2">
        <v>-3.79</v>
      </c>
      <c r="J428" s="2">
        <v>2.14</v>
      </c>
      <c r="K428" s="1">
        <v>0</v>
      </c>
      <c r="L428" s="2">
        <v>1.25</v>
      </c>
      <c r="M428" s="2">
        <v>2.85</v>
      </c>
      <c r="N428" s="1">
        <v>0</v>
      </c>
      <c r="O428" s="1">
        <v>1.54</v>
      </c>
      <c r="P428" s="2">
        <v>-7.6</v>
      </c>
      <c r="Q428" s="2">
        <v>-0.3</v>
      </c>
      <c r="R428" s="2">
        <v>1.02</v>
      </c>
      <c r="S428" s="2">
        <v>7.38</v>
      </c>
      <c r="T428" s="2">
        <v>5.16</v>
      </c>
      <c r="U428" s="2">
        <v>0.02</v>
      </c>
      <c r="V428" s="2">
        <v>2.09</v>
      </c>
      <c r="W428" s="2">
        <v>-3.37</v>
      </c>
      <c r="X428" s="2">
        <v>5.75</v>
      </c>
    </row>
    <row r="429" spans="6:24" hidden="1">
      <c r="F429">
        <v>46.94</v>
      </c>
      <c r="G429" s="2">
        <v>180.62</v>
      </c>
      <c r="H429" s="1">
        <v>0</v>
      </c>
      <c r="I429" s="2">
        <v>83.01</v>
      </c>
      <c r="J429" s="2">
        <v>109.24</v>
      </c>
      <c r="K429" s="1">
        <v>0</v>
      </c>
      <c r="L429" s="2">
        <v>77.069999999999993</v>
      </c>
      <c r="M429" s="2">
        <v>61.74</v>
      </c>
      <c r="N429" s="1">
        <v>0</v>
      </c>
      <c r="O429" s="1">
        <v>72.45</v>
      </c>
      <c r="P429" s="2">
        <v>73.77</v>
      </c>
      <c r="Q429" s="2">
        <v>88.51</v>
      </c>
      <c r="R429" s="2">
        <v>72.290000000000006</v>
      </c>
      <c r="S429" s="2">
        <v>82.2</v>
      </c>
      <c r="T429" s="2">
        <v>92.89</v>
      </c>
      <c r="U429" s="2">
        <v>84.33</v>
      </c>
      <c r="V429" s="2">
        <v>109.48</v>
      </c>
      <c r="W429" s="2">
        <v>82.58</v>
      </c>
      <c r="X429" s="2">
        <v>70.31</v>
      </c>
    </row>
    <row r="430" spans="6:24" hidden="1">
      <c r="F430">
        <v>-0.23</v>
      </c>
      <c r="G430" s="2">
        <v>-0.04</v>
      </c>
      <c r="H430" s="1">
        <v>0</v>
      </c>
      <c r="I430" s="2">
        <v>0.34</v>
      </c>
      <c r="J430" s="2">
        <v>0.06</v>
      </c>
      <c r="K430" s="1">
        <v>0</v>
      </c>
      <c r="L430" s="2">
        <v>0.18</v>
      </c>
      <c r="M430" s="2">
        <v>0.14000000000000001</v>
      </c>
      <c r="N430" s="1">
        <v>0</v>
      </c>
      <c r="O430" s="1">
        <v>0.08</v>
      </c>
      <c r="P430" s="2">
        <v>-0.13</v>
      </c>
      <c r="Q430" s="2">
        <v>0.08</v>
      </c>
      <c r="R430" s="2">
        <v>-0.59</v>
      </c>
      <c r="S430" s="2">
        <v>7.0000000000000007E-2</v>
      </c>
      <c r="T430" s="2">
        <v>0.03</v>
      </c>
      <c r="U430" s="2">
        <v>0.05</v>
      </c>
      <c r="V430" s="2">
        <v>0.06</v>
      </c>
      <c r="W430" s="2">
        <v>0.28999999999999998</v>
      </c>
      <c r="X430" s="2">
        <v>-0.05</v>
      </c>
    </row>
    <row r="431" spans="6:24" hidden="1">
      <c r="F431">
        <v>17.579999999999998</v>
      </c>
      <c r="G431" s="2">
        <v>202.91</v>
      </c>
      <c r="H431" s="1">
        <v>0</v>
      </c>
      <c r="I431" s="2">
        <v>-74.900000000000006</v>
      </c>
      <c r="J431" s="2">
        <v>-66.81</v>
      </c>
      <c r="K431" s="1">
        <v>0</v>
      </c>
      <c r="L431" s="2">
        <v>-39.54</v>
      </c>
      <c r="M431" s="2">
        <v>-11.21</v>
      </c>
      <c r="N431" s="1">
        <v>0</v>
      </c>
      <c r="O431" s="1">
        <v>30.89</v>
      </c>
      <c r="P431" s="2">
        <v>-283.95</v>
      </c>
      <c r="Q431" s="2">
        <v>22.69</v>
      </c>
      <c r="R431" s="2">
        <v>53.09</v>
      </c>
      <c r="S431" s="2">
        <v>51.59</v>
      </c>
      <c r="T431" s="2">
        <v>103.28</v>
      </c>
      <c r="U431" s="2">
        <v>21.94</v>
      </c>
      <c r="V431" s="2">
        <v>-42.29</v>
      </c>
      <c r="W431" s="2">
        <v>-70.459999999999994</v>
      </c>
      <c r="X431" s="2">
        <v>-159.49</v>
      </c>
    </row>
    <row r="432" spans="6:24" hidden="1">
      <c r="F432">
        <v>1.24</v>
      </c>
      <c r="G432" s="2">
        <v>0.01</v>
      </c>
      <c r="H432" s="1">
        <v>0</v>
      </c>
      <c r="I432" s="2">
        <v>-1.1499999999999999</v>
      </c>
      <c r="J432" s="2">
        <v>-3.06</v>
      </c>
      <c r="K432" s="1">
        <v>0</v>
      </c>
      <c r="L432" s="2">
        <v>-2.69</v>
      </c>
      <c r="M432" s="2">
        <v>-0.65</v>
      </c>
      <c r="N432" s="1">
        <v>0</v>
      </c>
      <c r="O432" s="1">
        <v>0.08</v>
      </c>
      <c r="P432" s="2">
        <v>-0.47</v>
      </c>
      <c r="Q432" s="2">
        <v>-0.31</v>
      </c>
      <c r="R432" s="2">
        <v>-0.64</v>
      </c>
      <c r="S432" s="2">
        <v>-0.19</v>
      </c>
      <c r="T432" s="2">
        <v>0.03</v>
      </c>
      <c r="U432" s="2">
        <v>-0.16</v>
      </c>
      <c r="V432" s="2">
        <v>-18.79</v>
      </c>
      <c r="W432" s="2">
        <v>-1.1200000000000001</v>
      </c>
      <c r="X432" s="2">
        <v>-0.9</v>
      </c>
    </row>
    <row r="433" spans="6:24" hidden="1">
      <c r="F433">
        <v>1.1299999999999999</v>
      </c>
      <c r="G433" s="2">
        <v>1.76</v>
      </c>
      <c r="H433" s="1">
        <v>0</v>
      </c>
      <c r="I433" s="2">
        <v>0.5</v>
      </c>
      <c r="J433" s="2">
        <v>0.86</v>
      </c>
      <c r="K433" s="1">
        <v>0</v>
      </c>
      <c r="L433" s="2">
        <v>1.01</v>
      </c>
      <c r="M433" s="2">
        <v>0.72</v>
      </c>
      <c r="N433" s="1">
        <v>0</v>
      </c>
      <c r="O433" s="1">
        <v>0.57999999999999996</v>
      </c>
      <c r="P433" s="2">
        <v>0.86</v>
      </c>
      <c r="Q433" s="2">
        <v>1.82</v>
      </c>
      <c r="R433" s="2">
        <v>1.36</v>
      </c>
      <c r="S433" s="2">
        <v>1.05</v>
      </c>
      <c r="T433" s="2">
        <v>4.4400000000000004</v>
      </c>
      <c r="U433" s="2">
        <v>1.75</v>
      </c>
      <c r="V433" s="2">
        <v>0.91</v>
      </c>
      <c r="W433" s="2">
        <v>0.51</v>
      </c>
      <c r="X433" s="2">
        <v>0.81</v>
      </c>
    </row>
    <row r="434" spans="6:24" hidden="1">
      <c r="F434">
        <v>0.67</v>
      </c>
      <c r="G434" s="2">
        <v>1.93</v>
      </c>
      <c r="H434" s="1">
        <v>0</v>
      </c>
      <c r="I434" s="2">
        <v>0.35</v>
      </c>
      <c r="J434" s="2">
        <v>0.92</v>
      </c>
      <c r="K434" s="1">
        <v>0</v>
      </c>
      <c r="L434" s="2">
        <v>0.49</v>
      </c>
      <c r="M434" s="2">
        <v>0.28999999999999998</v>
      </c>
      <c r="N434" s="1">
        <v>0</v>
      </c>
      <c r="O434" s="1">
        <v>0.49</v>
      </c>
      <c r="P434" s="2">
        <v>0.62</v>
      </c>
      <c r="Q434" s="2">
        <v>2.4</v>
      </c>
      <c r="R434" s="2">
        <v>1.06</v>
      </c>
      <c r="S434" s="2">
        <v>0.73</v>
      </c>
      <c r="T434" s="2">
        <v>1.79</v>
      </c>
      <c r="U434" s="2">
        <v>2</v>
      </c>
      <c r="V434" s="2">
        <v>5.32</v>
      </c>
      <c r="W434" s="2">
        <v>0.28999999999999998</v>
      </c>
      <c r="X434" s="2">
        <v>0.57999999999999996</v>
      </c>
    </row>
    <row r="435" spans="6:24" hidden="1">
      <c r="F435">
        <v>0.03</v>
      </c>
      <c r="G435" s="2">
        <v>0.28000000000000003</v>
      </c>
      <c r="H435" s="1">
        <v>0</v>
      </c>
      <c r="I435" s="2">
        <v>-0.3</v>
      </c>
      <c r="J435" s="2">
        <v>-0.06</v>
      </c>
      <c r="K435" s="1">
        <v>0</v>
      </c>
      <c r="L435" s="2">
        <v>0</v>
      </c>
      <c r="M435" s="2">
        <v>-0.1</v>
      </c>
      <c r="N435" s="1">
        <v>0</v>
      </c>
      <c r="O435" s="1">
        <v>-0.17</v>
      </c>
      <c r="P435" s="2">
        <v>-0.04</v>
      </c>
      <c r="Q435" s="2">
        <v>0.16</v>
      </c>
      <c r="R435" s="2">
        <v>0.08</v>
      </c>
      <c r="S435" s="2">
        <v>0.01</v>
      </c>
      <c r="T435" s="2">
        <v>0.52</v>
      </c>
      <c r="U435" s="2">
        <v>0.15</v>
      </c>
      <c r="V435" s="2">
        <v>-0.04</v>
      </c>
      <c r="W435" s="2">
        <v>-0.28000000000000003</v>
      </c>
      <c r="X435" s="2">
        <v>-0.06</v>
      </c>
    </row>
    <row r="436" spans="6:24" hidden="1">
      <c r="F436">
        <v>-0.63</v>
      </c>
      <c r="G436" s="2">
        <v>1.23</v>
      </c>
      <c r="H436" s="1">
        <v>0</v>
      </c>
      <c r="I436" s="2">
        <v>22.5</v>
      </c>
      <c r="J436" s="2">
        <v>6.53</v>
      </c>
      <c r="K436" s="1">
        <v>0</v>
      </c>
      <c r="L436" s="2">
        <v>-1050.9000000000001</v>
      </c>
      <c r="M436" s="2">
        <v>-75.58</v>
      </c>
      <c r="N436" s="1">
        <v>0</v>
      </c>
      <c r="O436" s="1">
        <v>99.52</v>
      </c>
      <c r="P436" s="2">
        <v>-0.51</v>
      </c>
      <c r="Q436" s="2">
        <v>2.58</v>
      </c>
      <c r="R436" s="2">
        <v>17.32</v>
      </c>
      <c r="S436" s="2">
        <v>0.22</v>
      </c>
      <c r="T436" s="2">
        <v>5.96</v>
      </c>
      <c r="U436" s="2">
        <v>2.38</v>
      </c>
      <c r="V436" s="2">
        <v>8.24</v>
      </c>
      <c r="W436" s="2">
        <v>20.34</v>
      </c>
      <c r="X436" s="2">
        <v>-2.14</v>
      </c>
    </row>
    <row r="437" spans="6:24" hidden="1">
      <c r="F437">
        <v>4.43</v>
      </c>
      <c r="G437" s="2">
        <v>4.07</v>
      </c>
      <c r="H437" s="1">
        <v>0</v>
      </c>
      <c r="I437" s="2">
        <v>4.22</v>
      </c>
      <c r="J437" s="2">
        <v>4.68</v>
      </c>
      <c r="K437" s="1">
        <v>0</v>
      </c>
      <c r="L437" s="2">
        <v>3.63</v>
      </c>
      <c r="M437" s="2">
        <v>4.5599999999999996</v>
      </c>
      <c r="N437" s="1">
        <v>0</v>
      </c>
      <c r="O437" s="1">
        <v>5.58</v>
      </c>
      <c r="P437" s="2">
        <v>2.5099999999999998</v>
      </c>
      <c r="Q437" s="2">
        <v>6.77</v>
      </c>
      <c r="R437" s="2">
        <v>6.23</v>
      </c>
      <c r="S437" s="2">
        <v>4.1900000000000004</v>
      </c>
      <c r="T437" s="2">
        <v>4.12</v>
      </c>
      <c r="U437" s="2">
        <v>6.47</v>
      </c>
      <c r="V437" s="2">
        <v>4.5999999999999996</v>
      </c>
      <c r="W437" s="2">
        <v>4.2300000000000004</v>
      </c>
      <c r="X437" s="2">
        <v>2.85</v>
      </c>
    </row>
    <row r="438" spans="6:24" hidden="1">
      <c r="F438">
        <v>-0.84</v>
      </c>
      <c r="G438" s="2">
        <v>0.74</v>
      </c>
      <c r="H438" s="1">
        <v>0</v>
      </c>
      <c r="I438" s="2">
        <v>0.91</v>
      </c>
      <c r="J438" s="2">
        <v>0.37</v>
      </c>
      <c r="K438" s="1">
        <v>0</v>
      </c>
      <c r="L438" s="2">
        <v>0.64</v>
      </c>
      <c r="M438" s="2">
        <v>-0.7</v>
      </c>
      <c r="N438" s="1">
        <v>0</v>
      </c>
      <c r="O438" s="1">
        <v>-0.76</v>
      </c>
      <c r="P438" s="2">
        <v>0.74</v>
      </c>
      <c r="Q438" s="2">
        <v>1.1499999999999999</v>
      </c>
      <c r="R438" s="2">
        <v>0.83</v>
      </c>
      <c r="S438" s="2">
        <v>0.68</v>
      </c>
      <c r="T438" s="2">
        <v>0.96</v>
      </c>
      <c r="U438" s="2">
        <v>2.09</v>
      </c>
      <c r="V438" s="2">
        <v>0.32</v>
      </c>
      <c r="W438" s="2">
        <v>1.1200000000000001</v>
      </c>
      <c r="X438" s="2">
        <v>0.68</v>
      </c>
    </row>
    <row r="439" spans="6:24" hidden="1">
      <c r="F439">
        <v>3.47</v>
      </c>
      <c r="G439" s="2">
        <v>0.56000000000000005</v>
      </c>
      <c r="H439" s="1">
        <v>0</v>
      </c>
      <c r="I439" s="2">
        <v>0.4</v>
      </c>
      <c r="J439" s="2">
        <v>0.72</v>
      </c>
      <c r="K439" s="1">
        <v>0</v>
      </c>
      <c r="L439" s="2">
        <v>0.75</v>
      </c>
      <c r="M439" s="2">
        <v>0.77</v>
      </c>
      <c r="N439" s="1">
        <v>0</v>
      </c>
      <c r="O439" s="1">
        <v>0.62</v>
      </c>
      <c r="P439" s="2">
        <v>0.86</v>
      </c>
      <c r="Q439" s="2">
        <v>1.1499999999999999</v>
      </c>
      <c r="R439" s="2">
        <v>1.29</v>
      </c>
      <c r="S439" s="2">
        <v>0.98</v>
      </c>
      <c r="T439" s="2">
        <v>0.54</v>
      </c>
      <c r="U439" s="2">
        <v>1.22</v>
      </c>
      <c r="V439" s="2">
        <v>0.73</v>
      </c>
      <c r="W439" s="2">
        <v>0.41</v>
      </c>
      <c r="X439" s="2">
        <v>0.81</v>
      </c>
    </row>
    <row r="440" spans="6:24" hidden="1">
      <c r="F440">
        <v>1.4</v>
      </c>
      <c r="G440" s="2">
        <v>0.33</v>
      </c>
      <c r="H440" s="1">
        <v>0</v>
      </c>
      <c r="I440" s="2">
        <v>-4.93</v>
      </c>
      <c r="J440" s="2">
        <v>-4.42</v>
      </c>
      <c r="K440" s="1">
        <v>0</v>
      </c>
      <c r="L440" s="2">
        <v>0.32</v>
      </c>
      <c r="M440" s="2">
        <v>0.25</v>
      </c>
      <c r="N440" s="1">
        <v>0</v>
      </c>
      <c r="O440" s="1">
        <v>-0.09</v>
      </c>
      <c r="P440" s="2">
        <v>0.56999999999999995</v>
      </c>
      <c r="Q440" s="2">
        <v>2.17</v>
      </c>
      <c r="R440" s="2">
        <v>0.3</v>
      </c>
      <c r="S440" s="2">
        <v>0.69</v>
      </c>
      <c r="T440" s="2">
        <v>1.96</v>
      </c>
      <c r="U440" s="2">
        <v>2.08</v>
      </c>
      <c r="V440" s="2">
        <v>-2.52</v>
      </c>
      <c r="W440" s="2">
        <v>5</v>
      </c>
      <c r="X440" s="2">
        <v>0.49</v>
      </c>
    </row>
    <row r="441" spans="6:24" hidden="1">
      <c r="F441">
        <v>-0.01</v>
      </c>
      <c r="G441" s="2">
        <v>0</v>
      </c>
      <c r="H441" s="1">
        <v>0</v>
      </c>
      <c r="I441" s="2">
        <v>0.38</v>
      </c>
      <c r="J441" s="2">
        <v>-0.06</v>
      </c>
      <c r="K441" s="1">
        <v>0</v>
      </c>
      <c r="L441" s="2">
        <v>12.99</v>
      </c>
      <c r="M441" s="2">
        <v>-0.05</v>
      </c>
      <c r="N441" s="1">
        <v>0</v>
      </c>
      <c r="O441" s="1">
        <v>0.02</v>
      </c>
      <c r="P441" s="2">
        <v>0.03</v>
      </c>
      <c r="Q441" s="2">
        <v>-23.7</v>
      </c>
      <c r="R441" s="2">
        <v>0.01</v>
      </c>
      <c r="S441" s="2">
        <v>0</v>
      </c>
      <c r="T441" s="2">
        <v>0</v>
      </c>
      <c r="U441" s="2">
        <v>-4.93</v>
      </c>
      <c r="V441" s="2">
        <v>-7.0000000000000007E-2</v>
      </c>
      <c r="W441" s="2">
        <v>0.39</v>
      </c>
      <c r="X441" s="2">
        <v>-0.06</v>
      </c>
    </row>
    <row r="442" spans="6:24" hidden="1">
      <c r="F442">
        <v>1.1399999999999999</v>
      </c>
      <c r="G442" s="2">
        <v>1.33</v>
      </c>
      <c r="H442" s="1">
        <v>0</v>
      </c>
      <c r="I442" s="2">
        <v>1.33</v>
      </c>
      <c r="J442" s="2">
        <v>1.35</v>
      </c>
      <c r="K442" s="1">
        <v>0</v>
      </c>
      <c r="L442" s="2">
        <v>1.27</v>
      </c>
      <c r="M442" s="2">
        <v>1.18</v>
      </c>
      <c r="N442" s="1">
        <v>0</v>
      </c>
      <c r="O442" s="1">
        <v>1.08</v>
      </c>
      <c r="P442" s="2">
        <v>1.26</v>
      </c>
      <c r="Q442" s="2">
        <v>1.72</v>
      </c>
      <c r="R442" s="2">
        <v>0.5</v>
      </c>
      <c r="S442" s="2">
        <v>1.24</v>
      </c>
      <c r="T442" s="2">
        <v>0.83</v>
      </c>
      <c r="U442" s="2">
        <v>1.56</v>
      </c>
      <c r="V442" s="2">
        <v>1.34</v>
      </c>
      <c r="W442" s="2">
        <v>1.43</v>
      </c>
      <c r="X442" s="2">
        <v>1.22</v>
      </c>
    </row>
    <row r="443" spans="6:24" hidden="1">
      <c r="F443">
        <v>9.8800000000000008</v>
      </c>
      <c r="G443" s="2">
        <v>1.72</v>
      </c>
      <c r="H443" s="1">
        <v>0</v>
      </c>
      <c r="I443" s="2">
        <v>2.36</v>
      </c>
      <c r="J443" s="2">
        <v>2.42</v>
      </c>
      <c r="K443" s="1">
        <v>0</v>
      </c>
      <c r="L443" s="2">
        <v>2.02</v>
      </c>
      <c r="M443" s="2">
        <v>5.3</v>
      </c>
      <c r="N443" s="1">
        <v>0</v>
      </c>
      <c r="O443" s="1">
        <v>11.82</v>
      </c>
      <c r="P443" s="2">
        <v>5.28</v>
      </c>
      <c r="Q443" s="2">
        <v>1.44</v>
      </c>
      <c r="R443" s="2">
        <v>1.89</v>
      </c>
      <c r="S443" s="2">
        <v>4.66</v>
      </c>
      <c r="T443" s="2">
        <v>1.29</v>
      </c>
      <c r="U443" s="2">
        <v>1.48</v>
      </c>
      <c r="V443" s="2">
        <v>2.42</v>
      </c>
      <c r="W443" s="2">
        <v>2.35</v>
      </c>
      <c r="X443" s="2">
        <v>5.66</v>
      </c>
    </row>
    <row r="444" spans="6:24" hidden="1">
      <c r="F444">
        <v>1.48</v>
      </c>
      <c r="G444" s="2">
        <v>2.99</v>
      </c>
      <c r="H444" s="1">
        <v>0</v>
      </c>
      <c r="I444" s="2">
        <v>0.38</v>
      </c>
      <c r="J444" s="2">
        <v>-0.32</v>
      </c>
      <c r="K444" s="1">
        <v>0</v>
      </c>
      <c r="L444" s="2">
        <v>0.67</v>
      </c>
      <c r="M444" s="2">
        <v>-2.19</v>
      </c>
      <c r="N444" s="1">
        <v>0</v>
      </c>
      <c r="O444" s="1">
        <v>0.63</v>
      </c>
      <c r="P444" s="2">
        <v>11.94</v>
      </c>
      <c r="Q444" s="2">
        <v>0.54</v>
      </c>
      <c r="R444" s="2">
        <v>1.1100000000000001</v>
      </c>
      <c r="S444" s="2">
        <v>1.51</v>
      </c>
      <c r="T444" s="2">
        <v>0.76</v>
      </c>
      <c r="U444" s="2">
        <v>0.55000000000000004</v>
      </c>
      <c r="V444" s="2">
        <v>1.1100000000000001</v>
      </c>
      <c r="W444" s="2">
        <v>0.91</v>
      </c>
      <c r="X444" s="2">
        <v>-1.68</v>
      </c>
    </row>
    <row r="445" spans="6:24" hidden="1">
      <c r="F445">
        <v>8.8800000000000008</v>
      </c>
      <c r="G445" s="2">
        <v>0.72</v>
      </c>
      <c r="H445" s="1">
        <v>0</v>
      </c>
      <c r="I445" s="2">
        <v>1.36</v>
      </c>
      <c r="J445" s="2">
        <v>1.42</v>
      </c>
      <c r="K445" s="1">
        <v>0</v>
      </c>
      <c r="L445" s="2">
        <v>1.02</v>
      </c>
      <c r="M445" s="2">
        <v>4.3</v>
      </c>
      <c r="N445" s="1">
        <v>0</v>
      </c>
      <c r="O445" s="1">
        <v>10.82</v>
      </c>
      <c r="P445" s="2">
        <v>4.28</v>
      </c>
      <c r="Q445" s="2">
        <v>0.44</v>
      </c>
      <c r="R445" s="2">
        <v>0.89</v>
      </c>
      <c r="S445" s="2">
        <v>3.66</v>
      </c>
      <c r="T445" s="2">
        <v>0.28999999999999998</v>
      </c>
      <c r="U445" s="2">
        <v>0.48</v>
      </c>
      <c r="V445" s="2">
        <v>1.42</v>
      </c>
      <c r="W445" s="2">
        <v>1.35</v>
      </c>
      <c r="X445" s="2">
        <v>4.66</v>
      </c>
    </row>
    <row r="446" spans="6:24" hidden="1">
      <c r="F446">
        <v>1.69</v>
      </c>
      <c r="G446" s="2">
        <v>6.74</v>
      </c>
      <c r="H446" s="1">
        <v>0</v>
      </c>
      <c r="I446" s="2">
        <v>-0.02</v>
      </c>
      <c r="J446" s="2">
        <v>-1.55</v>
      </c>
      <c r="K446" s="1">
        <v>0</v>
      </c>
      <c r="L446" s="2">
        <v>0.4</v>
      </c>
      <c r="M446" s="2">
        <v>-3</v>
      </c>
      <c r="N446" s="1">
        <v>0</v>
      </c>
      <c r="O446" s="1">
        <v>0.57999999999999996</v>
      </c>
      <c r="P446" s="2">
        <v>20.46</v>
      </c>
      <c r="Q446" s="2">
        <v>-0.06</v>
      </c>
      <c r="R446" s="2">
        <v>1.18</v>
      </c>
      <c r="S446" s="2">
        <v>1.64</v>
      </c>
      <c r="T446" s="2">
        <v>-0.09</v>
      </c>
      <c r="U446" s="2">
        <v>0</v>
      </c>
      <c r="V446" s="2">
        <v>1.22</v>
      </c>
      <c r="W446" s="2">
        <v>0.85</v>
      </c>
      <c r="X446" s="2">
        <v>-3.18</v>
      </c>
    </row>
    <row r="447" spans="6:24" hidden="1">
      <c r="F447">
        <v>0.06</v>
      </c>
      <c r="G447" s="2">
        <v>-0.32</v>
      </c>
      <c r="H447" s="1">
        <v>0</v>
      </c>
      <c r="I447" s="2">
        <v>1.66</v>
      </c>
      <c r="J447" s="2">
        <v>0.65</v>
      </c>
      <c r="K447" s="1">
        <v>0</v>
      </c>
      <c r="L447" s="2">
        <v>0.53</v>
      </c>
      <c r="M447" s="2">
        <v>1.69</v>
      </c>
      <c r="N447" s="1">
        <v>0</v>
      </c>
      <c r="O447" s="1">
        <v>3.14</v>
      </c>
      <c r="P447" s="2">
        <v>0.72</v>
      </c>
      <c r="Q447" s="2">
        <v>-0.25</v>
      </c>
      <c r="R447" s="2">
        <v>0.28999999999999998</v>
      </c>
      <c r="S447" s="2">
        <v>1.04</v>
      </c>
      <c r="T447" s="2">
        <v>-0.7</v>
      </c>
      <c r="U447" s="2">
        <v>-0.22</v>
      </c>
      <c r="V447" s="2">
        <v>0.63</v>
      </c>
      <c r="W447" s="2">
        <v>1.61</v>
      </c>
      <c r="X447" s="2">
        <v>0.96</v>
      </c>
    </row>
    <row r="448" spans="6:24" hidden="1">
      <c r="F448">
        <v>0.28000000000000003</v>
      </c>
      <c r="G448" s="2">
        <v>0.45</v>
      </c>
      <c r="H448" s="1">
        <v>0</v>
      </c>
      <c r="I448" s="2">
        <v>0.4</v>
      </c>
      <c r="J448" s="2">
        <v>0.5</v>
      </c>
      <c r="K448" s="1">
        <v>0</v>
      </c>
      <c r="L448" s="2">
        <v>0.48</v>
      </c>
      <c r="M448" s="2">
        <v>0.32</v>
      </c>
      <c r="N448" s="1">
        <v>0</v>
      </c>
      <c r="O448" s="1">
        <v>0.33</v>
      </c>
      <c r="P448" s="2">
        <v>0.55000000000000004</v>
      </c>
      <c r="Q448" s="2">
        <v>0.23</v>
      </c>
      <c r="R448" s="2">
        <v>0.27</v>
      </c>
      <c r="S448" s="2">
        <v>0.45</v>
      </c>
      <c r="T448" s="2">
        <v>0.38</v>
      </c>
      <c r="U448" s="2">
        <v>0.23</v>
      </c>
      <c r="V448" s="2">
        <v>0.49</v>
      </c>
      <c r="W448" s="2">
        <v>0.4</v>
      </c>
      <c r="X448" s="2">
        <v>0.5</v>
      </c>
    </row>
    <row r="449" spans="6:24" hidden="1">
      <c r="F449">
        <v>-0.78</v>
      </c>
      <c r="G449" s="2">
        <v>1.0900000000000001</v>
      </c>
      <c r="H449" s="1">
        <v>0</v>
      </c>
      <c r="I449" s="2">
        <v>0.77</v>
      </c>
      <c r="J449" s="2">
        <v>1.81</v>
      </c>
      <c r="K449" s="1">
        <v>0</v>
      </c>
      <c r="L449" s="2">
        <v>1.84</v>
      </c>
      <c r="M449" s="2">
        <v>-1.4</v>
      </c>
      <c r="N449" s="1">
        <v>0</v>
      </c>
      <c r="O449" s="1">
        <v>0.24</v>
      </c>
      <c r="P449" s="2">
        <v>1.03</v>
      </c>
      <c r="Q449" s="2">
        <v>1.17</v>
      </c>
      <c r="R449" s="2">
        <v>3.53</v>
      </c>
      <c r="S449" s="2">
        <v>1.66</v>
      </c>
      <c r="T449" s="2">
        <v>0.97</v>
      </c>
      <c r="U449" s="2">
        <v>0.78</v>
      </c>
      <c r="V449" s="2">
        <v>2.04</v>
      </c>
      <c r="W449" s="2">
        <v>0.76</v>
      </c>
      <c r="X449" s="2">
        <v>1.01</v>
      </c>
    </row>
    <row r="450" spans="6:24" hidden="1">
      <c r="F450">
        <v>0.02</v>
      </c>
      <c r="G450" s="2">
        <v>0.13</v>
      </c>
      <c r="H450" s="1">
        <v>0</v>
      </c>
      <c r="I450" s="2">
        <v>0.15</v>
      </c>
      <c r="J450" s="2">
        <v>0.17</v>
      </c>
      <c r="K450" s="1">
        <v>0</v>
      </c>
      <c r="L450" s="2">
        <v>0.16</v>
      </c>
      <c r="M450" s="2">
        <v>0.1</v>
      </c>
      <c r="N450" s="1">
        <v>0</v>
      </c>
      <c r="O450" s="1">
        <v>0.12</v>
      </c>
      <c r="P450" s="2">
        <v>0.15</v>
      </c>
      <c r="Q450" s="2">
        <v>0.08</v>
      </c>
      <c r="R450" s="2">
        <v>0.08</v>
      </c>
      <c r="S450" s="2">
        <v>0.2</v>
      </c>
      <c r="T450" s="2">
        <v>0.13</v>
      </c>
      <c r="U450" s="2">
        <v>0.08</v>
      </c>
      <c r="V450" s="2">
        <v>0.17</v>
      </c>
      <c r="W450" s="2">
        <v>0.15</v>
      </c>
      <c r="X450" s="2">
        <v>0.14000000000000001</v>
      </c>
    </row>
    <row r="451" spans="6:24" hidden="1">
      <c r="F451">
        <v>-2.0499999999999998</v>
      </c>
      <c r="G451" s="2">
        <v>1.79</v>
      </c>
      <c r="H451" s="1">
        <v>0</v>
      </c>
      <c r="I451" s="2">
        <v>1.73</v>
      </c>
      <c r="J451" s="2">
        <v>1.1200000000000001</v>
      </c>
      <c r="K451" s="1">
        <v>0</v>
      </c>
      <c r="L451" s="2">
        <v>0.87</v>
      </c>
      <c r="M451" s="2">
        <v>-4.2</v>
      </c>
      <c r="N451" s="1">
        <v>0</v>
      </c>
      <c r="O451" s="1">
        <v>0.25</v>
      </c>
      <c r="P451" s="2">
        <v>0.37</v>
      </c>
      <c r="Q451" s="2">
        <v>1.76</v>
      </c>
      <c r="R451" s="2">
        <v>28.24</v>
      </c>
      <c r="S451" s="2">
        <v>2</v>
      </c>
      <c r="T451" s="2">
        <v>3.66</v>
      </c>
      <c r="U451" s="2">
        <v>1.27</v>
      </c>
      <c r="V451" s="2">
        <v>0.96</v>
      </c>
      <c r="W451" s="2">
        <v>1.78</v>
      </c>
      <c r="X451" s="2">
        <v>0.26</v>
      </c>
    </row>
    <row r="452" spans="6:24" hidden="1">
      <c r="F452">
        <v>0.01</v>
      </c>
      <c r="G452" s="2">
        <v>0.11</v>
      </c>
      <c r="H452" s="1">
        <v>0</v>
      </c>
      <c r="I452" s="2">
        <v>0.15</v>
      </c>
      <c r="J452" s="2">
        <v>0.14000000000000001</v>
      </c>
      <c r="K452" s="1">
        <v>0</v>
      </c>
      <c r="L452" s="2">
        <v>0.12</v>
      </c>
      <c r="M452" s="2">
        <v>7.0000000000000007E-2</v>
      </c>
      <c r="N452" s="1">
        <v>0</v>
      </c>
      <c r="O452" s="1">
        <v>0.03</v>
      </c>
      <c r="P452" s="2">
        <v>0.11</v>
      </c>
      <c r="Q452" s="2">
        <v>0.06</v>
      </c>
      <c r="R452" s="2">
        <v>0.06</v>
      </c>
      <c r="S452" s="2">
        <v>0.14000000000000001</v>
      </c>
      <c r="T452" s="2">
        <v>0.12</v>
      </c>
      <c r="U452" s="2">
        <v>0.05</v>
      </c>
      <c r="V452" s="2">
        <v>0.14000000000000001</v>
      </c>
      <c r="W452" s="2">
        <v>0.15</v>
      </c>
      <c r="X452" s="2">
        <v>0.1</v>
      </c>
    </row>
    <row r="453" spans="6:24" hidden="1">
      <c r="F453">
        <v>-2.59</v>
      </c>
      <c r="G453" s="2">
        <v>1.87</v>
      </c>
      <c r="H453" s="1">
        <v>0</v>
      </c>
      <c r="I453" s="2">
        <v>-1.1100000000000001</v>
      </c>
      <c r="J453" s="2">
        <v>0.65</v>
      </c>
      <c r="K453" s="1">
        <v>0</v>
      </c>
      <c r="L453" s="2">
        <v>0.28000000000000003</v>
      </c>
      <c r="M453" s="2">
        <v>-2.73</v>
      </c>
      <c r="N453" s="1">
        <v>0</v>
      </c>
      <c r="O453" s="1">
        <v>-0.76</v>
      </c>
      <c r="P453" s="2">
        <v>0.31</v>
      </c>
      <c r="Q453" s="2">
        <v>2.44</v>
      </c>
      <c r="R453" s="2">
        <v>53.55</v>
      </c>
      <c r="S453" s="2">
        <v>2.31</v>
      </c>
      <c r="T453" s="2">
        <v>2.86</v>
      </c>
      <c r="U453" s="2">
        <v>1.63</v>
      </c>
      <c r="V453" s="2">
        <v>0.38</v>
      </c>
      <c r="W453" s="2">
        <v>-1.04</v>
      </c>
      <c r="X453" s="2">
        <v>0.24</v>
      </c>
    </row>
    <row r="454" spans="6:24" hidden="1">
      <c r="F454">
        <v>0.27</v>
      </c>
      <c r="G454" s="2">
        <v>0.11</v>
      </c>
      <c r="H454" s="1">
        <v>0</v>
      </c>
      <c r="I454" s="2">
        <v>0.14000000000000001</v>
      </c>
      <c r="J454" s="2">
        <v>0.24</v>
      </c>
      <c r="K454" s="1">
        <v>0</v>
      </c>
      <c r="L454" s="2">
        <v>0.19</v>
      </c>
      <c r="M454" s="2">
        <v>0.28999999999999998</v>
      </c>
      <c r="N454" s="1">
        <v>0</v>
      </c>
      <c r="O454" s="1">
        <v>0.19</v>
      </c>
      <c r="P454" s="2">
        <v>0.49</v>
      </c>
      <c r="Q454" s="2">
        <v>0.09</v>
      </c>
      <c r="R454" s="2">
        <v>0.14000000000000001</v>
      </c>
      <c r="S454" s="2">
        <v>0.66</v>
      </c>
      <c r="T454" s="2">
        <v>0.09</v>
      </c>
      <c r="U454" s="2">
        <v>0.09</v>
      </c>
      <c r="V454" s="2">
        <v>0.24</v>
      </c>
      <c r="W454" s="2">
        <v>0.14000000000000001</v>
      </c>
      <c r="X454" s="2">
        <v>0.44</v>
      </c>
    </row>
    <row r="455" spans="6:24" hidden="1">
      <c r="F455">
        <v>0.45</v>
      </c>
      <c r="G455" s="2">
        <v>0.12</v>
      </c>
      <c r="H455" s="1">
        <v>0</v>
      </c>
      <c r="I455" s="2">
        <v>0.12</v>
      </c>
      <c r="J455" s="2">
        <v>0.17</v>
      </c>
      <c r="K455" s="1">
        <v>0</v>
      </c>
      <c r="L455" s="2">
        <v>0.2</v>
      </c>
      <c r="M455" s="2">
        <v>2.65</v>
      </c>
      <c r="N455" s="1">
        <v>0</v>
      </c>
      <c r="O455" s="1">
        <v>0.51</v>
      </c>
      <c r="P455" s="2">
        <v>0.43</v>
      </c>
      <c r="Q455" s="2">
        <v>0.1</v>
      </c>
      <c r="R455" s="2">
        <v>-0.12</v>
      </c>
      <c r="S455" s="2">
        <v>0.67</v>
      </c>
      <c r="T455" s="2">
        <v>0.09</v>
      </c>
      <c r="U455" s="2">
        <v>0.11</v>
      </c>
      <c r="V455" s="2">
        <v>0.17</v>
      </c>
      <c r="W455" s="2">
        <v>0.12</v>
      </c>
      <c r="X455" s="2">
        <v>0.43</v>
      </c>
    </row>
    <row r="456" spans="6:24" hidden="1">
      <c r="F456">
        <v>-4.3899999999999997</v>
      </c>
      <c r="G456" s="2">
        <v>36.46</v>
      </c>
      <c r="H456" s="1">
        <v>0</v>
      </c>
      <c r="I456" s="2">
        <v>1.77</v>
      </c>
      <c r="J456" s="2">
        <v>-1.59</v>
      </c>
      <c r="K456" s="1">
        <v>0</v>
      </c>
      <c r="L456" s="2">
        <v>0.34</v>
      </c>
      <c r="M456" s="2">
        <v>0.67</v>
      </c>
      <c r="N456" s="1">
        <v>0</v>
      </c>
      <c r="O456" s="1">
        <v>-0.19</v>
      </c>
      <c r="P456" s="2">
        <v>0.9</v>
      </c>
      <c r="Q456" s="2">
        <v>2.48</v>
      </c>
      <c r="R456" s="2">
        <v>2.37</v>
      </c>
      <c r="S456" s="2">
        <v>2.13</v>
      </c>
      <c r="T456" s="2">
        <v>1.56</v>
      </c>
      <c r="U456" s="2">
        <v>1.64</v>
      </c>
      <c r="V456" s="2">
        <v>-0.3</v>
      </c>
      <c r="W456" s="2">
        <v>0.59</v>
      </c>
      <c r="X456" s="2">
        <v>-1.1299999999999999</v>
      </c>
    </row>
    <row r="457" spans="6:24" hidden="1">
      <c r="F457">
        <v>27.29</v>
      </c>
      <c r="G457" s="2">
        <v>2.12</v>
      </c>
      <c r="H457" s="1">
        <v>0</v>
      </c>
      <c r="I457" s="2">
        <v>1.23</v>
      </c>
      <c r="J457" s="2">
        <v>1.65</v>
      </c>
      <c r="K457" s="1">
        <v>0</v>
      </c>
      <c r="L457" s="2">
        <v>7.38</v>
      </c>
      <c r="M457" s="2">
        <v>0.66</v>
      </c>
      <c r="N457" s="1">
        <v>0</v>
      </c>
      <c r="O457" s="1">
        <v>0.76</v>
      </c>
      <c r="P457" s="2">
        <v>1.62</v>
      </c>
      <c r="Q457" s="2">
        <v>2.48</v>
      </c>
      <c r="R457" s="2">
        <v>0.85</v>
      </c>
      <c r="S457" s="2">
        <v>3.36</v>
      </c>
      <c r="T457" s="2">
        <v>0.91</v>
      </c>
      <c r="U457" s="2">
        <v>2.52</v>
      </c>
      <c r="V457" s="2">
        <v>1.77</v>
      </c>
      <c r="W457" s="2">
        <v>1.25</v>
      </c>
      <c r="X457" s="2">
        <v>1.4</v>
      </c>
    </row>
    <row r="458" spans="6:24" hidden="1">
      <c r="F458">
        <v>1.0900000000000001</v>
      </c>
      <c r="G458" s="2">
        <v>40.5</v>
      </c>
      <c r="H458" s="1">
        <v>0</v>
      </c>
      <c r="I458" s="2">
        <v>21.4</v>
      </c>
      <c r="J458" s="2">
        <v>26.33</v>
      </c>
      <c r="K458" s="1">
        <v>0</v>
      </c>
      <c r="L458" s="2">
        <v>28.86</v>
      </c>
      <c r="M458" s="2">
        <v>24.76</v>
      </c>
      <c r="N458" s="1">
        <v>0</v>
      </c>
      <c r="O458" s="1">
        <v>70.77</v>
      </c>
      <c r="P458" s="2">
        <v>27.01</v>
      </c>
      <c r="Q458" s="2">
        <v>23.93</v>
      </c>
      <c r="R458" s="2">
        <v>39.11</v>
      </c>
      <c r="S458" s="2">
        <v>29.71</v>
      </c>
      <c r="T458" s="2">
        <v>41.23</v>
      </c>
      <c r="U458" s="2">
        <v>23.63</v>
      </c>
      <c r="V458" s="2">
        <v>26.6</v>
      </c>
      <c r="W458" s="2">
        <v>21.26</v>
      </c>
      <c r="X458" s="2">
        <v>27.85</v>
      </c>
    </row>
    <row r="459" spans="6:24" hidden="1">
      <c r="F459">
        <v>0</v>
      </c>
      <c r="G459" s="2">
        <v>1.04</v>
      </c>
      <c r="H459" s="1">
        <v>0</v>
      </c>
      <c r="I459" s="2">
        <v>-2.79</v>
      </c>
      <c r="J459" s="2">
        <v>-6.68</v>
      </c>
      <c r="K459" s="1">
        <v>0</v>
      </c>
      <c r="L459" s="2">
        <v>4.18</v>
      </c>
      <c r="M459" s="2">
        <v>0.01</v>
      </c>
      <c r="N459" s="1">
        <v>0</v>
      </c>
      <c r="O459" s="1">
        <v>0.69</v>
      </c>
      <c r="P459" s="2">
        <v>-0.94</v>
      </c>
      <c r="Q459" s="2">
        <v>2.06</v>
      </c>
      <c r="R459" s="2">
        <v>1.49</v>
      </c>
      <c r="S459" s="2">
        <v>2.12</v>
      </c>
      <c r="T459" s="2">
        <v>0.86</v>
      </c>
      <c r="U459" s="2">
        <v>3.14</v>
      </c>
      <c r="V459" s="2">
        <v>0.28000000000000003</v>
      </c>
      <c r="W459" s="2">
        <v>-2.15</v>
      </c>
      <c r="X459" s="2">
        <v>-2.69</v>
      </c>
    </row>
    <row r="460" spans="6:24" hidden="1">
      <c r="F460">
        <v>0.03</v>
      </c>
      <c r="G460" s="2">
        <v>0.06</v>
      </c>
      <c r="H460" s="1">
        <v>0</v>
      </c>
      <c r="I460" s="2">
        <v>0.06</v>
      </c>
      <c r="J460" s="2">
        <v>0.1</v>
      </c>
      <c r="K460" s="1">
        <v>0</v>
      </c>
      <c r="L460" s="2">
        <v>0.09</v>
      </c>
      <c r="M460" s="2">
        <v>0.06</v>
      </c>
      <c r="N460" s="1">
        <v>0</v>
      </c>
      <c r="O460" s="1">
        <v>0.02</v>
      </c>
      <c r="P460" s="2">
        <v>0.09</v>
      </c>
      <c r="Q460" s="2">
        <v>7.0000000000000007E-2</v>
      </c>
      <c r="R460" s="2">
        <v>7.0000000000000007E-2</v>
      </c>
      <c r="S460" s="2">
        <v>0.14000000000000001</v>
      </c>
      <c r="T460" s="2">
        <v>7.0000000000000007E-2</v>
      </c>
      <c r="U460" s="2">
        <v>0.06</v>
      </c>
      <c r="V460" s="2">
        <v>0.1</v>
      </c>
      <c r="W460" s="2">
        <v>0.06</v>
      </c>
      <c r="X460" s="2">
        <v>0.08</v>
      </c>
    </row>
    <row r="461" spans="6:24" hidden="1">
      <c r="F461">
        <v>0.11</v>
      </c>
      <c r="G461" s="2">
        <v>0.08</v>
      </c>
      <c r="H461" s="1">
        <v>0</v>
      </c>
      <c r="I461" s="2">
        <v>0.05</v>
      </c>
      <c r="J461" s="2">
        <v>0.08</v>
      </c>
      <c r="K461" s="1">
        <v>0</v>
      </c>
      <c r="L461" s="2">
        <v>0.1</v>
      </c>
      <c r="M461" s="2">
        <v>7.0000000000000007E-2</v>
      </c>
      <c r="N461" s="1">
        <v>0</v>
      </c>
      <c r="O461" s="1">
        <v>0.08</v>
      </c>
      <c r="P461" s="2">
        <v>0.09</v>
      </c>
      <c r="Q461" s="2">
        <v>7.0000000000000007E-2</v>
      </c>
      <c r="R461" s="2">
        <v>-0.01</v>
      </c>
      <c r="S461" s="2">
        <v>0.14000000000000001</v>
      </c>
      <c r="T461" s="2">
        <v>7.0000000000000007E-2</v>
      </c>
      <c r="U461" s="2">
        <v>7.0000000000000007E-2</v>
      </c>
      <c r="V461" s="2">
        <v>0.08</v>
      </c>
      <c r="W461" s="2">
        <v>0.05</v>
      </c>
      <c r="X461" s="2">
        <v>0.09</v>
      </c>
    </row>
    <row r="462" spans="6:24" hidden="1">
      <c r="F462">
        <v>-3.63</v>
      </c>
      <c r="G462" s="2">
        <v>4.2300000000000004</v>
      </c>
      <c r="H462" s="1">
        <v>0</v>
      </c>
      <c r="I462" s="2">
        <v>-20.34</v>
      </c>
      <c r="J462" s="2">
        <v>-4.6900000000000004</v>
      </c>
      <c r="K462" s="1">
        <v>0</v>
      </c>
      <c r="L462" s="2">
        <v>1.8</v>
      </c>
      <c r="M462" s="2">
        <v>-0.73</v>
      </c>
      <c r="N462" s="1">
        <v>0</v>
      </c>
      <c r="O462" s="1">
        <v>0.3</v>
      </c>
      <c r="P462" s="2">
        <v>0.17</v>
      </c>
      <c r="Q462" s="2">
        <v>5.42</v>
      </c>
      <c r="R462" s="2">
        <v>3.81</v>
      </c>
      <c r="S462" s="2">
        <v>1.48</v>
      </c>
      <c r="T462" s="2">
        <v>0.71</v>
      </c>
      <c r="U462" s="2">
        <v>3.43</v>
      </c>
      <c r="V462" s="2">
        <v>-2.42</v>
      </c>
      <c r="W462" s="2">
        <v>2.78</v>
      </c>
      <c r="X462" s="2">
        <v>0.09</v>
      </c>
    </row>
    <row r="463" spans="6:24" hidden="1">
      <c r="F463">
        <v>1.55</v>
      </c>
      <c r="G463" s="2">
        <v>0.77</v>
      </c>
      <c r="H463" s="1">
        <v>0</v>
      </c>
      <c r="I463" s="2">
        <v>0.61</v>
      </c>
      <c r="J463" s="2">
        <v>0.52</v>
      </c>
      <c r="K463" s="1">
        <v>0</v>
      </c>
      <c r="L463" s="2">
        <v>0.52</v>
      </c>
      <c r="M463" s="2">
        <v>1.64</v>
      </c>
      <c r="N463" s="1">
        <v>0</v>
      </c>
      <c r="O463" s="1">
        <v>1.67</v>
      </c>
      <c r="P463" s="2">
        <v>1.52</v>
      </c>
      <c r="Q463" s="2">
        <v>0.71</v>
      </c>
      <c r="R463" s="2">
        <v>1.1399999999999999</v>
      </c>
      <c r="S463" s="2">
        <v>1.56</v>
      </c>
      <c r="T463" s="2">
        <v>0.44</v>
      </c>
      <c r="U463" s="2">
        <v>1.1299999999999999</v>
      </c>
      <c r="V463" s="2">
        <v>0.82</v>
      </c>
      <c r="W463" s="2">
        <v>1</v>
      </c>
      <c r="X463" s="2">
        <v>1.61</v>
      </c>
    </row>
    <row r="464" spans="6:24" hidden="1">
      <c r="F464">
        <v>0.87</v>
      </c>
      <c r="G464" s="2">
        <v>2.0299999999999998</v>
      </c>
      <c r="H464" s="1">
        <v>0</v>
      </c>
      <c r="I464" s="2">
        <v>2.0499999999999998</v>
      </c>
      <c r="J464" s="2">
        <v>3.51</v>
      </c>
      <c r="K464" s="1">
        <v>0</v>
      </c>
      <c r="L464" s="2">
        <v>3.72</v>
      </c>
      <c r="M464" s="2">
        <v>0.51</v>
      </c>
      <c r="N464" s="1">
        <v>0</v>
      </c>
      <c r="O464" s="1">
        <v>0.51</v>
      </c>
      <c r="P464" s="2">
        <v>0.77</v>
      </c>
      <c r="Q464" s="2">
        <v>1.81</v>
      </c>
      <c r="R464" s="2">
        <v>0.87</v>
      </c>
      <c r="S464" s="2">
        <v>0.75</v>
      </c>
      <c r="T464" s="2">
        <v>2.16</v>
      </c>
      <c r="U464" s="2">
        <v>1.34</v>
      </c>
      <c r="V464" s="2">
        <v>2.11</v>
      </c>
      <c r="W464" s="2">
        <v>1.1399999999999999</v>
      </c>
      <c r="X464" s="2">
        <v>0.6</v>
      </c>
    </row>
    <row r="465" spans="6:24" hidden="1">
      <c r="F465">
        <v>2.42</v>
      </c>
      <c r="G465" s="2">
        <v>2.79</v>
      </c>
      <c r="H465" s="1">
        <v>0</v>
      </c>
      <c r="I465" s="2">
        <v>2.65</v>
      </c>
      <c r="J465" s="2">
        <v>4.03</v>
      </c>
      <c r="K465" s="1">
        <v>0</v>
      </c>
      <c r="L465" s="2">
        <v>4.2300000000000004</v>
      </c>
      <c r="M465" s="2">
        <v>2.15</v>
      </c>
      <c r="N465" s="1">
        <v>0</v>
      </c>
      <c r="O465" s="1">
        <v>2.1800000000000002</v>
      </c>
      <c r="P465" s="2">
        <v>2.29</v>
      </c>
      <c r="Q465" s="2">
        <v>2.52</v>
      </c>
      <c r="R465" s="2">
        <v>2</v>
      </c>
      <c r="S465" s="2">
        <v>2.31</v>
      </c>
      <c r="T465" s="2">
        <v>2.6</v>
      </c>
      <c r="U465" s="2">
        <v>2.4700000000000002</v>
      </c>
      <c r="V465" s="2">
        <v>2.93</v>
      </c>
      <c r="W465" s="2">
        <v>2.15</v>
      </c>
      <c r="X465" s="2">
        <v>2.21</v>
      </c>
    </row>
    <row r="466" spans="6:24" hidden="1">
      <c r="F466">
        <v>346.88</v>
      </c>
      <c r="G466" s="2">
        <v>2361.75</v>
      </c>
      <c r="H466" s="1">
        <v>0</v>
      </c>
      <c r="I466" s="2">
        <v>17089.59</v>
      </c>
      <c r="J466" s="2">
        <v>55243.41</v>
      </c>
      <c r="K466" s="1">
        <v>0</v>
      </c>
      <c r="L466" s="2">
        <v>268.73</v>
      </c>
      <c r="M466" s="2">
        <v>7134.62</v>
      </c>
      <c r="N466" s="1">
        <v>0</v>
      </c>
      <c r="O466" s="1">
        <v>4372.17</v>
      </c>
      <c r="P466" s="2">
        <v>51753.22</v>
      </c>
      <c r="Q466" s="2">
        <v>5828.74</v>
      </c>
      <c r="R466" s="2">
        <v>-221.8</v>
      </c>
      <c r="S466" s="2">
        <v>6507.18</v>
      </c>
      <c r="T466" s="2">
        <v>374.36</v>
      </c>
      <c r="U466" s="2">
        <v>5645.73</v>
      </c>
      <c r="V466" s="2">
        <v>69089.78</v>
      </c>
      <c r="W466" s="2">
        <v>18623.330000000002</v>
      </c>
      <c r="X466" s="2">
        <v>69586.009999999995</v>
      </c>
    </row>
    <row r="467" spans="6:24" hidden="1">
      <c r="F467"/>
    </row>
    <row r="468" spans="6:24" hidden="1">
      <c r="F468"/>
    </row>
    <row r="469" spans="6:24" hidden="1">
      <c r="F469"/>
    </row>
    <row r="470" spans="6:24" hidden="1">
      <c r="F470"/>
    </row>
    <row r="471" spans="6:24" hidden="1">
      <c r="F471"/>
    </row>
    <row r="472" spans="6:24" hidden="1">
      <c r="F472"/>
    </row>
    <row r="473" spans="6:24" hidden="1">
      <c r="F473"/>
    </row>
    <row r="474" spans="6:24" hidden="1">
      <c r="F474"/>
    </row>
    <row r="475" spans="6:24" hidden="1">
      <c r="F475"/>
    </row>
    <row r="476" spans="6:24" hidden="1">
      <c r="F476"/>
    </row>
    <row r="477" spans="6:24" hidden="1">
      <c r="F477"/>
    </row>
    <row r="478" spans="6:24" hidden="1">
      <c r="F478"/>
    </row>
    <row r="479" spans="6:24" hidden="1">
      <c r="F479"/>
    </row>
    <row r="480" spans="6:24" hidden="1">
      <c r="F480"/>
    </row>
    <row r="481" spans="6:6" hidden="1">
      <c r="F481"/>
    </row>
    <row r="482" spans="6:6" hidden="1">
      <c r="F482"/>
    </row>
    <row r="483" spans="6:6" hidden="1">
      <c r="F483"/>
    </row>
    <row r="484" spans="6:6" hidden="1">
      <c r="F484"/>
    </row>
    <row r="485" spans="6:6" hidden="1">
      <c r="F485"/>
    </row>
    <row r="486" spans="6:6" hidden="1">
      <c r="F486"/>
    </row>
    <row r="487" spans="6:6" hidden="1">
      <c r="F487"/>
    </row>
    <row r="488" spans="6:6" hidden="1">
      <c r="F488"/>
    </row>
    <row r="489" spans="6:6" hidden="1">
      <c r="F489"/>
    </row>
    <row r="490" spans="6:6" hidden="1">
      <c r="F490"/>
    </row>
    <row r="491" spans="6:6" hidden="1">
      <c r="F491"/>
    </row>
    <row r="492" spans="6:6" hidden="1">
      <c r="F492"/>
    </row>
    <row r="493" spans="6:6" hidden="1">
      <c r="F493"/>
    </row>
    <row r="494" spans="6:6" hidden="1">
      <c r="F494"/>
    </row>
    <row r="495" spans="6:6" hidden="1">
      <c r="F495"/>
    </row>
    <row r="496" spans="6:6" hidden="1">
      <c r="F496"/>
    </row>
    <row r="497" spans="6:6" hidden="1">
      <c r="F497"/>
    </row>
    <row r="498" spans="6:6" hidden="1">
      <c r="F498"/>
    </row>
    <row r="499" spans="6:6" hidden="1">
      <c r="F499"/>
    </row>
    <row r="500" spans="6:6" hidden="1">
      <c r="F500"/>
    </row>
    <row r="501" spans="6:6" hidden="1">
      <c r="F501"/>
    </row>
    <row r="502" spans="6:6" hidden="1">
      <c r="F502"/>
    </row>
    <row r="503" spans="6:6" hidden="1">
      <c r="F503"/>
    </row>
    <row r="504" spans="6:6" hidden="1">
      <c r="F504"/>
    </row>
    <row r="505" spans="6:6" hidden="1">
      <c r="F505"/>
    </row>
    <row r="506" spans="6:6" hidden="1">
      <c r="F506"/>
    </row>
    <row r="507" spans="6:6" hidden="1">
      <c r="F507"/>
    </row>
    <row r="508" spans="6:6" hidden="1">
      <c r="F508"/>
    </row>
    <row r="509" spans="6:6" hidden="1">
      <c r="F509"/>
    </row>
    <row r="510" spans="6:6" hidden="1">
      <c r="F510"/>
    </row>
    <row r="511" spans="6:6" hidden="1">
      <c r="F511"/>
    </row>
    <row r="512" spans="6:6" hidden="1">
      <c r="F512"/>
    </row>
    <row r="513" spans="6:6" hidden="1">
      <c r="F513"/>
    </row>
    <row r="514" spans="6:6" hidden="1">
      <c r="F514"/>
    </row>
    <row r="515" spans="6:6" hidden="1">
      <c r="F515"/>
    </row>
    <row r="516" spans="6:6" hidden="1">
      <c r="F516"/>
    </row>
    <row r="517" spans="6:6" hidden="1">
      <c r="F517"/>
    </row>
    <row r="518" spans="6:6" hidden="1">
      <c r="F518"/>
    </row>
    <row r="519" spans="6:6" hidden="1">
      <c r="F519"/>
    </row>
    <row r="520" spans="6:6" hidden="1">
      <c r="F520"/>
    </row>
    <row r="521" spans="6:6" hidden="1">
      <c r="F521"/>
    </row>
    <row r="522" spans="6:6" hidden="1">
      <c r="F522"/>
    </row>
    <row r="523" spans="6:6" hidden="1">
      <c r="F523"/>
    </row>
    <row r="524" spans="6:6" hidden="1">
      <c r="F524"/>
    </row>
  </sheetData>
  <sheetProtection algorithmName="SHA-512" hashValue="XL3AgsjAIHiF7H9nL2DHVj2NhR9qh66SGAgm3NXtFatzceuMWHC98ymW9rvPDPv+Hp3nY0IIZPIuEiDfrx7rHw==" saltValue="ptOa/Zxz9/SCNmY9SZlJ0g==" spinCount="100000" sheet="1" objects="1" scenarios="1" selectLockedCells="1"/>
  <mergeCells count="158">
    <mergeCell ref="C2:M2"/>
    <mergeCell ref="C57:M57"/>
    <mergeCell ref="C17:D17"/>
    <mergeCell ref="F17:G17"/>
    <mergeCell ref="I17:J17"/>
    <mergeCell ref="L17:M17"/>
    <mergeCell ref="C20:D20"/>
    <mergeCell ref="F20:G20"/>
    <mergeCell ref="I20:J20"/>
    <mergeCell ref="L20:M20"/>
    <mergeCell ref="C12:M12"/>
    <mergeCell ref="C14:D14"/>
    <mergeCell ref="F14:G14"/>
    <mergeCell ref="I14:J14"/>
    <mergeCell ref="L14:M14"/>
    <mergeCell ref="C6:D6"/>
    <mergeCell ref="F6:G6"/>
    <mergeCell ref="I6:J6"/>
    <mergeCell ref="L6:M6"/>
    <mergeCell ref="C4:M4"/>
    <mergeCell ref="C72:F72"/>
    <mergeCell ref="G72:L72"/>
    <mergeCell ref="C47:D47"/>
    <mergeCell ref="F47:G47"/>
    <mergeCell ref="I47:J47"/>
    <mergeCell ref="L47:M47"/>
    <mergeCell ref="F9:G9"/>
    <mergeCell ref="I9:J9"/>
    <mergeCell ref="L9:M9"/>
    <mergeCell ref="C67:F67"/>
    <mergeCell ref="G67:L67"/>
    <mergeCell ref="C44:M44"/>
    <mergeCell ref="C45:M45"/>
    <mergeCell ref="C71:F71"/>
    <mergeCell ref="G71:L71"/>
    <mergeCell ref="F23:G23"/>
    <mergeCell ref="I23:J23"/>
    <mergeCell ref="L23:M23"/>
    <mergeCell ref="C74:F74"/>
    <mergeCell ref="G74:L74"/>
    <mergeCell ref="C75:F75"/>
    <mergeCell ref="G75:L75"/>
    <mergeCell ref="C76:F76"/>
    <mergeCell ref="G76:L76"/>
    <mergeCell ref="C50:D50"/>
    <mergeCell ref="F50:G50"/>
    <mergeCell ref="I50:J50"/>
    <mergeCell ref="L50:M50"/>
    <mergeCell ref="C53:D53"/>
    <mergeCell ref="F53:G53"/>
    <mergeCell ref="I53:J53"/>
    <mergeCell ref="L53:M53"/>
    <mergeCell ref="C73:F73"/>
    <mergeCell ref="G73:L73"/>
    <mergeCell ref="C68:F68"/>
    <mergeCell ref="G68:L68"/>
    <mergeCell ref="C69:F69"/>
    <mergeCell ref="G69:L69"/>
    <mergeCell ref="C70:F70"/>
    <mergeCell ref="G70:L70"/>
    <mergeCell ref="C66:F66"/>
    <mergeCell ref="G66:L66"/>
    <mergeCell ref="C80:F80"/>
    <mergeCell ref="G80:L80"/>
    <mergeCell ref="C81:F81"/>
    <mergeCell ref="G81:L81"/>
    <mergeCell ref="C82:F82"/>
    <mergeCell ref="G82:L82"/>
    <mergeCell ref="C77:F77"/>
    <mergeCell ref="G77:L77"/>
    <mergeCell ref="C78:F78"/>
    <mergeCell ref="G78:L78"/>
    <mergeCell ref="C79:F79"/>
    <mergeCell ref="G79:L79"/>
    <mergeCell ref="C83:F83"/>
    <mergeCell ref="G83:L83"/>
    <mergeCell ref="C84:F84"/>
    <mergeCell ref="G84:L84"/>
    <mergeCell ref="C85:F85"/>
    <mergeCell ref="G85:L85"/>
    <mergeCell ref="C89:F89"/>
    <mergeCell ref="G89:L89"/>
    <mergeCell ref="C90:F90"/>
    <mergeCell ref="G90:L90"/>
    <mergeCell ref="C91:F91"/>
    <mergeCell ref="G91:L91"/>
    <mergeCell ref="C86:F86"/>
    <mergeCell ref="G86:L86"/>
    <mergeCell ref="C87:F87"/>
    <mergeCell ref="G87:L87"/>
    <mergeCell ref="C88:F88"/>
    <mergeCell ref="G88:L88"/>
    <mergeCell ref="G96:L96"/>
    <mergeCell ref="G97:L97"/>
    <mergeCell ref="C92:F92"/>
    <mergeCell ref="G92:L92"/>
    <mergeCell ref="C93:F93"/>
    <mergeCell ref="G93:L93"/>
    <mergeCell ref="C94:F94"/>
    <mergeCell ref="G94:L94"/>
    <mergeCell ref="C108:F108"/>
    <mergeCell ref="G108:L108"/>
    <mergeCell ref="G98:L98"/>
    <mergeCell ref="C99:F99"/>
    <mergeCell ref="G99:L99"/>
    <mergeCell ref="C100:F100"/>
    <mergeCell ref="G100:L100"/>
    <mergeCell ref="C95:F95"/>
    <mergeCell ref="G95:L95"/>
    <mergeCell ref="C96:F96"/>
    <mergeCell ref="G109:L109"/>
    <mergeCell ref="C104:F104"/>
    <mergeCell ref="G104:L104"/>
    <mergeCell ref="C105:F105"/>
    <mergeCell ref="G105:L105"/>
    <mergeCell ref="C106:F106"/>
    <mergeCell ref="G106:L106"/>
    <mergeCell ref="G61:L61"/>
    <mergeCell ref="C62:F62"/>
    <mergeCell ref="G62:L62"/>
    <mergeCell ref="C63:F63"/>
    <mergeCell ref="G63:L63"/>
    <mergeCell ref="C64:F64"/>
    <mergeCell ref="G64:L64"/>
    <mergeCell ref="C107:F107"/>
    <mergeCell ref="G107:L107"/>
    <mergeCell ref="C101:F101"/>
    <mergeCell ref="G101:L101"/>
    <mergeCell ref="C102:F102"/>
    <mergeCell ref="G102:L102"/>
    <mergeCell ref="C103:F103"/>
    <mergeCell ref="G103:L103"/>
    <mergeCell ref="C98:F98"/>
    <mergeCell ref="C97:F97"/>
    <mergeCell ref="C112:M112"/>
    <mergeCell ref="C113:M113"/>
    <mergeCell ref="C110:F110"/>
    <mergeCell ref="G110:L110"/>
    <mergeCell ref="C27:M27"/>
    <mergeCell ref="C29:M29"/>
    <mergeCell ref="C30:M30"/>
    <mergeCell ref="C32:M32"/>
    <mergeCell ref="C33:M33"/>
    <mergeCell ref="C35:D35"/>
    <mergeCell ref="F35:G35"/>
    <mergeCell ref="I35:J35"/>
    <mergeCell ref="L35:M35"/>
    <mergeCell ref="C39:M39"/>
    <mergeCell ref="C41:M41"/>
    <mergeCell ref="C42:M42"/>
    <mergeCell ref="C65:F65"/>
    <mergeCell ref="G65:L65"/>
    <mergeCell ref="C59:F59"/>
    <mergeCell ref="G59:L59"/>
    <mergeCell ref="C60:F60"/>
    <mergeCell ref="G60:L60"/>
    <mergeCell ref="C61:F61"/>
    <mergeCell ref="C109:F109"/>
  </mergeCells>
  <phoneticPr fontId="1" type="noConversion"/>
  <dataValidations count="2">
    <dataValidation type="list" allowBlank="1" showInputMessage="1" showErrorMessage="1" sqref="C30:M30 C42:M42" xr:uid="{A762C2BF-28F1-3841-9D6C-CA41AE1F3A9E}">
      <formula1>$A$126:$A$176</formula1>
    </dataValidation>
    <dataValidation type="list" allowBlank="1" showInputMessage="1" showErrorMessage="1" sqref="M60:M109" xr:uid="{81B1BC1C-131C-5E4C-8380-D10D2A9C77AD}">
      <formula1>$B$121:$B$123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50</vt:i4>
      </vt:variant>
    </vt:vector>
  </HeadingPairs>
  <TitlesOfParts>
    <vt:vector size="51" baseType="lpstr">
      <vt:lpstr>Strategic Diagnosis</vt:lpstr>
      <vt:lpstr>Weight_1</vt:lpstr>
      <vt:lpstr>Weight_10</vt:lpstr>
      <vt:lpstr>Weight_11</vt:lpstr>
      <vt:lpstr>Weight_12</vt:lpstr>
      <vt:lpstr>Weight_13</vt:lpstr>
      <vt:lpstr>Weight_14</vt:lpstr>
      <vt:lpstr>Weight_15</vt:lpstr>
      <vt:lpstr>Weight_16</vt:lpstr>
      <vt:lpstr>Weight_17</vt:lpstr>
      <vt:lpstr>Weight_18</vt:lpstr>
      <vt:lpstr>Weight_19</vt:lpstr>
      <vt:lpstr>Weight_2</vt:lpstr>
      <vt:lpstr>Weight_20</vt:lpstr>
      <vt:lpstr>Weight_21</vt:lpstr>
      <vt:lpstr>Weight_22</vt:lpstr>
      <vt:lpstr>Weight_23</vt:lpstr>
      <vt:lpstr>Weight_24</vt:lpstr>
      <vt:lpstr>Weight_25</vt:lpstr>
      <vt:lpstr>Weight_26</vt:lpstr>
      <vt:lpstr>Weight_27</vt:lpstr>
      <vt:lpstr>Weight_28</vt:lpstr>
      <vt:lpstr>Weight_29</vt:lpstr>
      <vt:lpstr>Weight_3</vt:lpstr>
      <vt:lpstr>Weight_30</vt:lpstr>
      <vt:lpstr>Weight_31</vt:lpstr>
      <vt:lpstr>Weight_32</vt:lpstr>
      <vt:lpstr>Weight_33</vt:lpstr>
      <vt:lpstr>Weight_34</vt:lpstr>
      <vt:lpstr>Weight_35</vt:lpstr>
      <vt:lpstr>Weight_36</vt:lpstr>
      <vt:lpstr>Weight_37</vt:lpstr>
      <vt:lpstr>Weight_38</vt:lpstr>
      <vt:lpstr>Weight_39</vt:lpstr>
      <vt:lpstr>Weight_4</vt:lpstr>
      <vt:lpstr>Weight_40</vt:lpstr>
      <vt:lpstr>Weight_41</vt:lpstr>
      <vt:lpstr>Weight_42</vt:lpstr>
      <vt:lpstr>Weight_43</vt:lpstr>
      <vt:lpstr>Weight_44</vt:lpstr>
      <vt:lpstr>Weight_45</vt:lpstr>
      <vt:lpstr>Weight_46</vt:lpstr>
      <vt:lpstr>Weight_47</vt:lpstr>
      <vt:lpstr>Weight_48</vt:lpstr>
      <vt:lpstr>Weight_49</vt:lpstr>
      <vt:lpstr>Weight_5</vt:lpstr>
      <vt:lpstr>Weight_50</vt:lpstr>
      <vt:lpstr>Weight_6</vt:lpstr>
      <vt:lpstr>Weight_7</vt:lpstr>
      <vt:lpstr>Weight_8</vt:lpstr>
      <vt:lpstr>Weight_9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Jacques ANDRE</dc:creator>
  <cp:lastModifiedBy>Andre Jean Jacques</cp:lastModifiedBy>
  <cp:lastPrinted>2019-09-10T05:42:31Z</cp:lastPrinted>
  <dcterms:created xsi:type="dcterms:W3CDTF">2019-09-10T05:22:17Z</dcterms:created>
  <dcterms:modified xsi:type="dcterms:W3CDTF">2020-08-19T15:15:39Z</dcterms:modified>
</cp:coreProperties>
</file>